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D1.4 - Elektroinstalace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'D1.4 - Elektroinstalace'!$C$118:$K$173</definedName>
    <definedName name="_xlnm.Print_Area" localSheetId="1">'D1.4 - Elektroinstalace'!$C$4:$J$76,'D1.4 - Elektroinstalace'!$C$82:$J$100,'D1.4 - Elektroinstalace'!$C$106:$K$173</definedName>
    <definedName name="_xlnm.Print_Titles" localSheetId="1">'D1.4 - Elektroinstalace'!$118:$118</definedName>
  </definedNames>
  <calcPr/>
</workbook>
</file>

<file path=xl/calcChain.xml><?xml version="1.0" encoding="utf-8"?>
<calcChain xmlns="http://schemas.openxmlformats.org/spreadsheetml/2006/main">
  <c i="2" r="J37"/>
  <c r="J36"/>
  <c i="1" r="AY95"/>
  <c i="2" r="J35"/>
  <c i="1" r="AX95"/>
  <c i="2" r="BI173"/>
  <c r="BH173"/>
  <c r="BG173"/>
  <c r="BF173"/>
  <c r="T173"/>
  <c r="R173"/>
  <c r="P173"/>
  <c r="BK173"/>
  <c r="J173"/>
  <c r="BE173"/>
  <c r="BI172"/>
  <c r="BH172"/>
  <c r="BG172"/>
  <c r="BF172"/>
  <c r="T172"/>
  <c r="R172"/>
  <c r="P172"/>
  <c r="BK172"/>
  <c r="J172"/>
  <c r="BE172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9"/>
  <c r="BH169"/>
  <c r="BG169"/>
  <c r="BF169"/>
  <c r="T169"/>
  <c r="R169"/>
  <c r="P169"/>
  <c r="BK169"/>
  <c r="J169"/>
  <c r="BE169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5"/>
  <c r="BH165"/>
  <c r="BG165"/>
  <c r="BF165"/>
  <c r="T165"/>
  <c r="T164"/>
  <c r="R165"/>
  <c r="R164"/>
  <c r="P165"/>
  <c r="P164"/>
  <c r="BK165"/>
  <c r="BK164"/>
  <c r="J164"/>
  <c r="J165"/>
  <c r="BE165"/>
  <c r="J99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T148"/>
  <c r="R149"/>
  <c r="R148"/>
  <c r="P149"/>
  <c r="P148"/>
  <c r="BK149"/>
  <c r="BK148"/>
  <c r="J148"/>
  <c r="J149"/>
  <c r="BE149"/>
  <c r="J9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F37"/>
  <c i="1" r="BD95"/>
  <c i="2" r="BH121"/>
  <c r="F36"/>
  <c i="1" r="BC95"/>
  <c i="2" r="BG121"/>
  <c r="F35"/>
  <c i="1" r="BB95"/>
  <c i="2" r="BF121"/>
  <c r="J34"/>
  <c i="1" r="AW95"/>
  <c i="2" r="F34"/>
  <c i="1" r="BA95"/>
  <c i="2" r="T121"/>
  <c r="T120"/>
  <c r="T119"/>
  <c r="R121"/>
  <c r="R120"/>
  <c r="R119"/>
  <c r="P121"/>
  <c r="P120"/>
  <c r="P119"/>
  <c i="1" r="AU95"/>
  <c i="2" r="BK121"/>
  <c r="BK120"/>
  <c r="J120"/>
  <c r="BK119"/>
  <c r="J119"/>
  <c r="J96"/>
  <c r="J30"/>
  <c i="1" r="AG95"/>
  <c i="2" r="J121"/>
  <c r="BE121"/>
  <c r="J33"/>
  <c i="1" r="AV95"/>
  <c i="2" r="F33"/>
  <c i="1" r="AZ95"/>
  <c i="2" r="J97"/>
  <c r="J116"/>
  <c r="J115"/>
  <c r="F115"/>
  <c r="F113"/>
  <c r="E111"/>
  <c r="J92"/>
  <c r="J91"/>
  <c r="F91"/>
  <c r="F89"/>
  <c r="E87"/>
  <c r="J39"/>
  <c r="J18"/>
  <c r="E18"/>
  <c r="F116"/>
  <c r="F92"/>
  <c r="J17"/>
  <c r="J12"/>
  <c r="J113"/>
  <c r="J89"/>
  <c r="E7"/>
  <c r="E109"/>
  <c r="E85"/>
  <c i="1" r="BD94"/>
  <c r="W33"/>
  <c r="BC94"/>
  <c r="W32"/>
  <c r="BB94"/>
  <c r="W31"/>
  <c r="BA94"/>
  <c r="W30"/>
  <c r="AZ94"/>
  <c r="W29"/>
  <c r="AY94"/>
  <c r="AX94"/>
  <c r="AW94"/>
  <c r="AK30"/>
  <c r="AV94"/>
  <c r="AK29"/>
  <c r="AU94"/>
  <c r="AT94"/>
  <c r="AS94"/>
  <c r="AG94"/>
  <c r="AK26"/>
  <c r="AT95"/>
  <c r="AN95"/>
  <c r="AN94"/>
  <c r="L90"/>
  <c r="AM90"/>
  <c r="AM89"/>
  <c r="L89"/>
  <c r="AM87"/>
  <c r="L87"/>
  <c r="L85"/>
  <c r="L8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<sst xmlns="http://schemas.openxmlformats.org/spreadsheetml/2006/main">
  <si>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</si>
  <si>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</si>
  <si>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</si>
  <si>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</si>
  <si>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</si>
  <si>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{f932ebd3-bb82-44d0-9927-fcc671da56f8}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</si>
  <si>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</si>
  <si>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</si>
  <si>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</si>
  <si>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</si>
  <si>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</si>
  <si>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</si>
  <si>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Kód:</t>
  </si>
  <si>
    <t>4132019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</si>
  <si>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</si>
  <si>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</si>
  <si>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Město Bílina - Vybudování VO podél cesty k letnímu kinu</t>
  </si>
  <si>
    <t>KSO:</t>
  </si>
  <si>
    <t>CC-CZ:</t>
  </si>
  <si>
    <t>Místo:</t>
  </si>
  <si>
    <t xml:space="preserve"> </t>
  </si>
  <si>
    <t>Datum:</t>
  </si>
  <si>
    <t>7. 12. 2019</t>
  </si>
  <si>
    <t>Zadavatel:</t>
  </si>
  <si>
    <t>IČ:</t>
  </si>
  <si>
    <t>00266230</t>
  </si>
  <si>
    <t>Město Bílina</t>
  </si>
  <si>
    <t>DIČ:</t>
  </si>
  <si>
    <t>CZ00266230</t>
  </si>
  <si>
    <t>Uchazeč:</t>
  </si>
  <si>
    <t>Vyplň údaj</t>
  </si>
  <si>
    <t>Projektant:</t>
  </si>
  <si>
    <t>63756943</t>
  </si>
  <si>
    <t>Tomáš Behina</t>
  </si>
  <si>
    <t>206-7409282793</t>
  </si>
  <si>
    <t>True</t>
  </si>
  <si>
    <t>Zpracovatel:</t>
  </si>
  <si>
    <t>Poznámka:</t>
  </si>
  <si>
    <t>Je-li v technických specifikacích uveden odkaz na konkrétní výrobek, materiál, technologii příp. na obchodní firmu, tak se má za to, že se jedná o vymezení minimálních požadovaných standardů výrobku, technologie či materiálu. V tomto případě je účastník ZŘ oprávněn v nabídce uvést i jiné, kvalitativně a technicky obdobné řešení, které splňuje minimálně požadované standardy a odpovídá uvedeným parametrům.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</si>
  <si>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</si>
  <si>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</si>
  <si>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</si>
  <si>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</si>
  <si>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</si>
  <si>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</si>
  <si>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</si>
  <si>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</si>
  <si>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</si>
  <si>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</si>
  <si>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</si>
  <si>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</si>
  <si>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</si>
  <si>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</si>
  <si>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</si>
  <si>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</si>
  <si>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</si>
  <si>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</si>
  <si>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</si>
  <si>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</si>
  <si>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</si>
  <si>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</si>
  <si>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</si>
  <si>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</si>
  <si>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</si>
  <si>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</si>
  <si>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</si>
  <si>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</si>
  <si>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</si>
  <si>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</si>
  <si>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</si>
  <si>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</si>
  <si>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</si>
  <si>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</si>
  <si>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</si>
  <si>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</si>
  <si>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</si>
  <si>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</si>
  <si>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</si>
  <si>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</si>
  <si>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</si>
  <si>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</si>
  <si>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</si>
  <si>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</si>
  <si>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</si>
  <si>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D1.4</t>
  </si>
  <si>
    <t>Elektroinstalace</t>
  </si>
  <si>
    <t>STA</t>
  </si>
  <si>
    <t>1</t>
  </si>
  <si>
    <t>{37164527-33e7-454f-a049-e3d0386fd36c}</t>
  </si>
  <si>
    <t>2</t>
  </si>
  <si>
    <t>KRYCÍ LIST SOUPISU PRACÍ</t>
  </si>
  <si>
    <t>Objekt:</t>
  </si>
  <si>
    <t>D1.4 - Elektroinstalace</t>
  </si>
  <si>
    <t>REKAPITULACE ČLENĚNÍ SOUPISU PRACÍ</t>
  </si>
  <si>
    <t>Kód dílu - Popis</t>
  </si>
  <si>
    <t>Cena celkem [CZK]</t>
  </si>
  <si>
    <t>Náklady ze soupisu prací</t>
  </si>
  <si>
    <t>-1</t>
  </si>
  <si>
    <t>21-M - Elektromontáže</t>
  </si>
  <si>
    <t>46-M - Zemní práce při extr.mont.pracích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</si>
  <si>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</si>
  <si>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</si>
  <si>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</si>
  <si>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</si>
  <si>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</si>
  <si>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</si>
  <si>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</si>
  <si>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</si>
  <si>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</si>
  <si>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</si>
  <si>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</si>
  <si>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</si>
  <si>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</si>
  <si>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</si>
  <si>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21-M</t>
  </si>
  <si>
    <t>Elektromontáže</t>
  </si>
  <si>
    <t>3</t>
  </si>
  <si>
    <t>ROZPOCET</t>
  </si>
  <si>
    <t>K</t>
  </si>
  <si>
    <t>K024</t>
  </si>
  <si>
    <t>Úprava napájecího bodu</t>
  </si>
  <si>
    <t>kpl</t>
  </si>
  <si>
    <t>64</t>
  </si>
  <si>
    <t>210204011</t>
  </si>
  <si>
    <t>Montáž stožárů osvětlení ocelových samostatně stojících délky do 12 m</t>
  </si>
  <si>
    <t>kus</t>
  </si>
  <si>
    <t>CS ÚRS 2019 02</t>
  </si>
  <si>
    <t>4</t>
  </si>
  <si>
    <t>M</t>
  </si>
  <si>
    <t>SP-4W/A</t>
  </si>
  <si>
    <t>Stožár SP-4W/A</t>
  </si>
  <si>
    <t>ks</t>
  </si>
  <si>
    <t>256</t>
  </si>
  <si>
    <t>6</t>
  </si>
  <si>
    <t>210204103</t>
  </si>
  <si>
    <t>Montáž výložníků osvětlení jednoramenných sloupových hmotnosti do 35 kg</t>
  </si>
  <si>
    <t>8</t>
  </si>
  <si>
    <t>5</t>
  </si>
  <si>
    <t>WTM-20/1</t>
  </si>
  <si>
    <t>Výložník WTM-20/1</t>
  </si>
  <si>
    <t>10</t>
  </si>
  <si>
    <t>210204201</t>
  </si>
  <si>
    <t>Montáž elektrovýzbroje stožárů osvětlení 1 okruh</t>
  </si>
  <si>
    <t>12</t>
  </si>
  <si>
    <t>7</t>
  </si>
  <si>
    <t>TB-1</t>
  </si>
  <si>
    <t>Stožárová svorkovníce TB-1</t>
  </si>
  <si>
    <t>14</t>
  </si>
  <si>
    <t>210202013</t>
  </si>
  <si>
    <t>Montáž svítidlo výbojkové průmyslové nebo venkovní na výložník</t>
  </si>
  <si>
    <t>16</t>
  </si>
  <si>
    <t>9</t>
  </si>
  <si>
    <t>OP S-70W</t>
  </si>
  <si>
    <t>Svítidlo Rosa OP S-70W, koule 400 PC, čirá, optická mřížka</t>
  </si>
  <si>
    <t>18</t>
  </si>
  <si>
    <t>RPS</t>
  </si>
  <si>
    <t>Reecyklační poplatek svítidlo</t>
  </si>
  <si>
    <t>20</t>
  </si>
  <si>
    <t>11</t>
  </si>
  <si>
    <t>SON-T</t>
  </si>
  <si>
    <t>Zdroj SON-T Pia PLUS 70W</t>
  </si>
  <si>
    <t>22</t>
  </si>
  <si>
    <t>RPZ</t>
  </si>
  <si>
    <t>Recyklační poplatek zdroj</t>
  </si>
  <si>
    <t>24</t>
  </si>
  <si>
    <t>13</t>
  </si>
  <si>
    <t>210812011</t>
  </si>
  <si>
    <t>Montáž kabel Cu plný kulatý do 1 kV 3x1,5 až 6 mm2 uložený volně nebo v liště (CYKY)</t>
  </si>
  <si>
    <t>m</t>
  </si>
  <si>
    <t>26</t>
  </si>
  <si>
    <t>34111030</t>
  </si>
  <si>
    <t>kabel silový s Cu jádrem 1 kV 3x1,5mm2</t>
  </si>
  <si>
    <t>28</t>
  </si>
  <si>
    <t>210100251</t>
  </si>
  <si>
    <t>Ukončení kabelů smršťovací záklopkou nebo páskou se zapojením bez letování žíly do 4x10 mm2</t>
  </si>
  <si>
    <t>30</t>
  </si>
  <si>
    <t>35436314</t>
  </si>
  <si>
    <t>hlava rozdělovací smršťovaná přímá do 1kV SKE 4f/1+2 kabel 12-32mm/průřez 1,5-35mm</t>
  </si>
  <si>
    <t>32</t>
  </si>
  <si>
    <t>17</t>
  </si>
  <si>
    <t>210812033</t>
  </si>
  <si>
    <t>Montáž kabel Cu plný kulatý do 1 kV 4x6 až 10 mm2 uložený volně nebo v liště (CYKY)</t>
  </si>
  <si>
    <t>34</t>
  </si>
  <si>
    <t>741128022</t>
  </si>
  <si>
    <t>Příplatek k montáži kabelů za zatažení vodiče a kabelu do 2,00 kg</t>
  </si>
  <si>
    <t>36</t>
  </si>
  <si>
    <t>19</t>
  </si>
  <si>
    <t>34111076</t>
  </si>
  <si>
    <t>kabel silový s Cu jádrem 1 kV 4x10mm2</t>
  </si>
  <si>
    <t>38</t>
  </si>
  <si>
    <t>210220020</t>
  </si>
  <si>
    <t>Montáž uzemňovacího vedení vodičů FeZn pomocí svorek v zemi páskou do 120 mm2 ve městské zástavbě</t>
  </si>
  <si>
    <t>40</t>
  </si>
  <si>
    <t>35442062</t>
  </si>
  <si>
    <t>pás zemnící 30x4mm FeZn</t>
  </si>
  <si>
    <t>kg</t>
  </si>
  <si>
    <t>42</t>
  </si>
  <si>
    <t>210220301</t>
  </si>
  <si>
    <t>Montáž svorek hromosvodných se 2 šrouby</t>
  </si>
  <si>
    <t>44</t>
  </si>
  <si>
    <t>23</t>
  </si>
  <si>
    <t>35441895</t>
  </si>
  <si>
    <t>svorka připojovací k připojení kovových částí</t>
  </si>
  <si>
    <t>46</t>
  </si>
  <si>
    <t>210100096</t>
  </si>
  <si>
    <t>Ukončení vodičů na svorkovnici s otevřením a uzavřením krytu včetně zapojení průřezu žíly do 2,5mm2</t>
  </si>
  <si>
    <t>48</t>
  </si>
  <si>
    <t>25</t>
  </si>
  <si>
    <t>210100099</t>
  </si>
  <si>
    <t>Ukončení vodičů na svorkovnici s otevřením a uzavřením krytu včetně zapojení průřezu žíly do 10 mm2</t>
  </si>
  <si>
    <t>50</t>
  </si>
  <si>
    <t>210280002</t>
  </si>
  <si>
    <t>Zkoušky a prohlídky el rozvodů a zařízení celková prohlídka pro objem mtž prací do 500 000 Kč</t>
  </si>
  <si>
    <t>52</t>
  </si>
  <si>
    <t>27</t>
  </si>
  <si>
    <t>011464000</t>
  </si>
  <si>
    <t>Měření (monitoring) úrovně osvětlení</t>
  </si>
  <si>
    <t>54</t>
  </si>
  <si>
    <t>46-M</t>
  </si>
  <si>
    <t>Zemní práce při extr.mont.pracích</t>
  </si>
  <si>
    <t>460010011</t>
  </si>
  <si>
    <t>Vytyčení trasy vedení vzdušného silového nn v terénu přehledném</t>
  </si>
  <si>
    <t>km</t>
  </si>
  <si>
    <t>56</t>
  </si>
  <si>
    <t>29</t>
  </si>
  <si>
    <t>460080112</t>
  </si>
  <si>
    <t>Bourání základu betonového se záhozem jámy sypaninou</t>
  </si>
  <si>
    <t>m3</t>
  </si>
  <si>
    <t>58</t>
  </si>
  <si>
    <t>460150163</t>
  </si>
  <si>
    <t>Hloubení kabelových zapažených i nezapažených rýh ručně š 35 cm, hl 80 cm, v hornině tř 3</t>
  </si>
  <si>
    <t>60</t>
  </si>
  <si>
    <t>31</t>
  </si>
  <si>
    <t>460050003</t>
  </si>
  <si>
    <t>Hloubení nezapažených jam pro stožáry jednoduché délky do 8 m na rovině ručně v hornině tř 3</t>
  </si>
  <si>
    <t>62</t>
  </si>
  <si>
    <t>460080013</t>
  </si>
  <si>
    <t>Základové konstrukce z monolitického betonu C 12/15 bez bednění</t>
  </si>
  <si>
    <t>33</t>
  </si>
  <si>
    <t>871361101</t>
  </si>
  <si>
    <t>Montáž potrubí z PVC SDR 11 těsněných gumovým kroužkem otevřený výkop D 280 x 10,8 mm</t>
  </si>
  <si>
    <t>66</t>
  </si>
  <si>
    <t>28611140</t>
  </si>
  <si>
    <t>trubka kanalizační PVC DN 250x1000 mm SN4</t>
  </si>
  <si>
    <t>68</t>
  </si>
  <si>
    <t>35</t>
  </si>
  <si>
    <t>460520172</t>
  </si>
  <si>
    <t>Montáž trubek ochranných plastových ohebných do 50 mm uložených do rýhy</t>
  </si>
  <si>
    <t>70</t>
  </si>
  <si>
    <t>34571350</t>
  </si>
  <si>
    <t>trubka elektroinstalační ohebná dvouplášťová korugovaná D 32/40 mm, HDPE+LDPE</t>
  </si>
  <si>
    <t>72</t>
  </si>
  <si>
    <t>37</t>
  </si>
  <si>
    <t>460421101</t>
  </si>
  <si>
    <t>Lože kabelů z písku nebo štěrkopísku tl 10 cm nad kabel, bez zakrytí, šířky lože do 65 cm</t>
  </si>
  <si>
    <t>74</t>
  </si>
  <si>
    <t>460520173</t>
  </si>
  <si>
    <t>Montáž trubek ochranných plastových ohebných do 90 mm uložených do rýhy</t>
  </si>
  <si>
    <t>76</t>
  </si>
  <si>
    <t>39</t>
  </si>
  <si>
    <t>34571353</t>
  </si>
  <si>
    <t>trubka elektroinstalační ohebná dvouplášťová korugovaná D 61/75 mm, HDPE+LDPE</t>
  </si>
  <si>
    <t>78</t>
  </si>
  <si>
    <t>460490013</t>
  </si>
  <si>
    <t>Krytí kabelů výstražnou fólií šířky 34 cm</t>
  </si>
  <si>
    <t>80</t>
  </si>
  <si>
    <t>41</t>
  </si>
  <si>
    <t>KD00000050</t>
  </si>
  <si>
    <t>Plát KD 300 (DEKAB 300/2)</t>
  </si>
  <si>
    <t>82</t>
  </si>
  <si>
    <t>460560163</t>
  </si>
  <si>
    <t>Zásyp rýh ručně šířky 35 cm, hloubky 80 cm, z horniny třídy 3</t>
  </si>
  <si>
    <t>84</t>
  </si>
  <si>
    <t>VRN</t>
  </si>
  <si>
    <t>Vedlejší rozpočtové náklady</t>
  </si>
  <si>
    <t>43</t>
  </si>
  <si>
    <t>K023</t>
  </si>
  <si>
    <t>Geodetické zaměření</t>
  </si>
  <si>
    <t>86</t>
  </si>
  <si>
    <t>141R00</t>
  </si>
  <si>
    <t>Přirážka za podružný materiál</t>
  </si>
  <si>
    <t>%</t>
  </si>
  <si>
    <t>88</t>
  </si>
  <si>
    <t>45</t>
  </si>
  <si>
    <t>013254000</t>
  </si>
  <si>
    <t>Dokumentace skutečného provedení stavby</t>
  </si>
  <si>
    <t>90</t>
  </si>
  <si>
    <t>034002000</t>
  </si>
  <si>
    <t>Zabezpečení staveniště</t>
  </si>
  <si>
    <t>92</t>
  </si>
  <si>
    <t>47</t>
  </si>
  <si>
    <t>065002000</t>
  </si>
  <si>
    <t>Mimostaveništní doprava materiálů</t>
  </si>
  <si>
    <t>94</t>
  </si>
  <si>
    <t>071103000</t>
  </si>
  <si>
    <t>Provoz investora</t>
  </si>
  <si>
    <t>96</t>
  </si>
  <si>
    <t>49</t>
  </si>
  <si>
    <t>201R00</t>
  </si>
  <si>
    <t>Podíl přidružených výkonů</t>
  </si>
  <si>
    <t>98</t>
  </si>
  <si>
    <t>202R00</t>
  </si>
  <si>
    <t>Zednické výpomoci</t>
  </si>
  <si>
    <t>100</t>
  </si>
  <si>
    <t>51</t>
  </si>
  <si>
    <t>00R00</t>
  </si>
  <si>
    <t>Likvidace odpadu, odvoz suti a vybouraných hmot na skládku,</t>
  </si>
  <si>
    <t>102</t>
  </si>
</sst>
</file>

<file path=xl/styles.xml><?xml version="1.0" encoding="utf-8"?>
<styleSheet xmlns="http://schemas.openxmlformats.org/spreadsheetml/2006/main">
  <numFmts count="3">
    <numFmt numFmtId="164" formatCode="#,##0.00%"/>
    <numFmt numFmtId="165" formatCode="dd\.mm\.yyyy"/>
    <numFmt numFmtId="166" formatCode="#,##0.00000"/>
  </numFmts>
  <fonts count="3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24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9" fillId="0" borderId="0" xfId="0" applyFont="1" applyAlignment="1" applyProtection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3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3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4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5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7" fillId="0" borderId="14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7" fillId="0" borderId="14" xfId="0" applyFont="1" applyBorder="1" applyAlignment="1" applyProtection="1">
      <alignment horizontal="left" vertical="center"/>
    </xf>
    <xf numFmtId="0" fontId="17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8" fillId="4" borderId="6" xfId="0" applyFont="1" applyFill="1" applyBorder="1" applyAlignment="1" applyProtection="1">
      <alignment horizontal="center" vertical="center"/>
    </xf>
    <xf numFmtId="0" fontId="18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8" fillId="4" borderId="7" xfId="0" applyFont="1" applyFill="1" applyBorder="1" applyAlignment="1" applyProtection="1">
      <alignment horizontal="center" vertical="center"/>
    </xf>
    <xf numFmtId="0" fontId="18" fillId="4" borderId="7" xfId="0" applyFont="1" applyFill="1" applyBorder="1" applyAlignment="1" applyProtection="1">
      <alignment horizontal="right" vertical="center"/>
    </xf>
    <xf numFmtId="0" fontId="18" fillId="4" borderId="8" xfId="0" applyFont="1" applyFill="1" applyBorder="1" applyAlignment="1" applyProtection="1">
      <alignment horizontal="left" vertical="center"/>
    </xf>
    <xf numFmtId="0" fontId="18" fillId="4" borderId="0" xfId="0" applyFont="1" applyFill="1" applyAlignment="1" applyProtection="1">
      <alignment horizontal="center" vertical="center"/>
    </xf>
    <xf numFmtId="0" fontId="19" fillId="0" borderId="16" xfId="0" applyFont="1" applyBorder="1" applyAlignment="1" applyProtection="1">
      <alignment horizontal="center" vertical="center" wrapText="1"/>
    </xf>
    <xf numFmtId="0" fontId="19" fillId="0" borderId="17" xfId="0" applyFont="1" applyBorder="1" applyAlignment="1" applyProtection="1">
      <alignment horizontal="center" vertical="center" wrapText="1"/>
    </xf>
    <xf numFmtId="0" fontId="19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vertical="center"/>
    </xf>
    <xf numFmtId="4" fontId="20" fillId="0" borderId="0" xfId="0" applyNumberFormat="1" applyFont="1" applyAlignment="1" applyProtection="1">
      <alignment horizontal="right" vertical="center"/>
    </xf>
    <xf numFmtId="4" fontId="20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6" fillId="0" borderId="14" xfId="0" applyNumberFormat="1" applyFont="1" applyBorder="1" applyAlignment="1" applyProtection="1">
      <alignment vertical="center"/>
    </xf>
    <xf numFmtId="4" fontId="16" fillId="0" borderId="0" xfId="0" applyNumberFormat="1" applyFont="1" applyBorder="1" applyAlignment="1" applyProtection="1">
      <alignment vertical="center"/>
    </xf>
    <xf numFmtId="166" fontId="16" fillId="0" borderId="0" xfId="0" applyNumberFormat="1" applyFont="1" applyBorder="1" applyAlignment="1" applyProtection="1">
      <alignment vertical="center"/>
    </xf>
    <xf numFmtId="4" fontId="16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5" fillId="0" borderId="19" xfId="0" applyNumberFormat="1" applyFont="1" applyBorder="1" applyAlignment="1" applyProtection="1">
      <alignment vertical="center"/>
    </xf>
    <xf numFmtId="4" fontId="25" fillId="0" borderId="20" xfId="0" applyNumberFormat="1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9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3" fillId="0" borderId="0" xfId="0" applyFont="1" applyAlignment="1">
      <alignment horizontal="left" vertical="center"/>
    </xf>
    <xf numFmtId="4" fontId="20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5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18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8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8" fillId="4" borderId="16" xfId="0" applyFont="1" applyFill="1" applyBorder="1" applyAlignment="1" applyProtection="1">
      <alignment horizontal="center" vertical="center" wrapText="1"/>
    </xf>
    <xf numFmtId="0" fontId="18" fillId="4" borderId="17" xfId="0" applyFont="1" applyFill="1" applyBorder="1" applyAlignment="1" applyProtection="1">
      <alignment horizontal="center" vertical="center" wrapText="1"/>
    </xf>
    <xf numFmtId="0" fontId="18" fillId="4" borderId="17" xfId="0" applyFont="1" applyFill="1" applyBorder="1" applyAlignment="1" applyProtection="1">
      <alignment horizontal="center" vertical="center" wrapText="1"/>
      <protection locked="0"/>
    </xf>
    <xf numFmtId="0" fontId="18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0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8" fillId="0" borderId="12" xfId="0" applyNumberFormat="1" applyFont="1" applyBorder="1" applyAlignment="1" applyProtection="1"/>
    <xf numFmtId="166" fontId="28" fillId="0" borderId="13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18" fillId="0" borderId="22" xfId="0" applyFont="1" applyBorder="1" applyAlignment="1" applyProtection="1">
      <alignment horizontal="center" vertical="center"/>
    </xf>
    <xf numFmtId="49" fontId="18" fillId="0" borderId="22" xfId="0" applyNumberFormat="1" applyFont="1" applyBorder="1" applyAlignment="1" applyProtection="1">
      <alignment horizontal="left" vertical="center" wrapText="1"/>
    </xf>
    <xf numFmtId="0" fontId="18" fillId="0" borderId="22" xfId="0" applyFont="1" applyBorder="1" applyAlignment="1" applyProtection="1">
      <alignment horizontal="left" vertical="center" wrapText="1"/>
    </xf>
    <xf numFmtId="0" fontId="18" fillId="0" borderId="22" xfId="0" applyFont="1" applyBorder="1" applyAlignment="1" applyProtection="1">
      <alignment horizontal="center" vertical="center" wrapText="1"/>
    </xf>
    <xf numFmtId="4" fontId="18" fillId="0" borderId="22" xfId="0" applyNumberFormat="1" applyFont="1" applyBorder="1" applyAlignment="1" applyProtection="1">
      <alignment vertical="center"/>
    </xf>
    <xf numFmtId="4" fontId="18" fillId="2" borderId="22" xfId="0" applyNumberFormat="1" applyFont="1" applyFill="1" applyBorder="1" applyAlignment="1" applyProtection="1">
      <alignment vertical="center"/>
      <protection locked="0"/>
    </xf>
    <xf numFmtId="0" fontId="19" fillId="2" borderId="14" xfId="0" applyFont="1" applyFill="1" applyBorder="1" applyAlignment="1" applyProtection="1">
      <alignment horizontal="left" vertical="center"/>
      <protection locked="0"/>
    </xf>
    <xf numFmtId="0" fontId="19" fillId="0" borderId="0" xfId="0" applyFont="1" applyBorder="1" applyAlignment="1" applyProtection="1">
      <alignment horizontal="center" vertical="center"/>
    </xf>
    <xf numFmtId="166" fontId="19" fillId="0" borderId="0" xfId="0" applyNumberFormat="1" applyFont="1" applyBorder="1" applyAlignment="1" applyProtection="1">
      <alignment vertical="center"/>
    </xf>
    <xf numFmtId="166" fontId="19" fillId="0" borderId="15" xfId="0" applyNumberFormat="1" applyFont="1" applyBorder="1" applyAlignment="1" applyProtection="1">
      <alignment vertical="center"/>
    </xf>
    <xf numFmtId="0" fontId="18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22" xfId="0" applyFont="1" applyBorder="1" applyAlignment="1" applyProtection="1">
      <alignment horizontal="center" vertical="center"/>
    </xf>
    <xf numFmtId="49" fontId="30" fillId="0" borderId="22" xfId="0" applyNumberFormat="1" applyFont="1" applyBorder="1" applyAlignment="1" applyProtection="1">
      <alignment horizontal="left" vertical="center" wrapText="1"/>
    </xf>
    <xf numFmtId="0" fontId="30" fillId="0" borderId="22" xfId="0" applyFont="1" applyBorder="1" applyAlignment="1" applyProtection="1">
      <alignment horizontal="left" vertical="center" wrapText="1"/>
    </xf>
    <xf numFmtId="0" fontId="30" fillId="0" borderId="22" xfId="0" applyFont="1" applyBorder="1" applyAlignment="1" applyProtection="1">
      <alignment horizontal="center" vertical="center" wrapText="1"/>
    </xf>
    <xf numFmtId="4" fontId="30" fillId="0" borderId="22" xfId="0" applyNumberFormat="1" applyFont="1" applyBorder="1" applyAlignment="1" applyProtection="1">
      <alignment vertical="center"/>
    </xf>
    <xf numFmtId="4" fontId="30" fillId="2" borderId="22" xfId="0" applyNumberFormat="1" applyFont="1" applyFill="1" applyBorder="1" applyAlignment="1" applyProtection="1">
      <alignment vertical="center"/>
      <protection locked="0"/>
    </xf>
    <xf numFmtId="0" fontId="31" fillId="0" borderId="3" xfId="0" applyFont="1" applyBorder="1" applyAlignment="1">
      <alignment vertical="center"/>
    </xf>
    <xf numFmtId="0" fontId="30" fillId="2" borderId="14" xfId="0" applyFont="1" applyFill="1" applyBorder="1" applyAlignment="1" applyProtection="1">
      <alignment horizontal="left" vertical="center"/>
      <protection locked="0"/>
    </xf>
    <xf numFmtId="0" fontId="30" fillId="0" borderId="0" xfId="0" applyFont="1" applyBorder="1" applyAlignment="1" applyProtection="1">
      <alignment horizontal="center" vertical="center"/>
    </xf>
    <xf numFmtId="0" fontId="19" fillId="2" borderId="19" xfId="0" applyFont="1" applyFill="1" applyBorder="1" applyAlignment="1" applyProtection="1">
      <alignment horizontal="left" vertical="center"/>
      <protection locked="0"/>
    </xf>
    <xf numFmtId="0" fontId="19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19" fillId="0" borderId="20" xfId="0" applyNumberFormat="1" applyFont="1" applyBorder="1" applyAlignment="1" applyProtection="1">
      <alignment vertical="center"/>
    </xf>
    <xf numFmtId="166" fontId="19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2.67" style="1" customWidth="1"/>
    <col min="5" max="5" width="2.67" style="1" customWidth="1"/>
    <col min="6" max="6" width="2.67" style="1" customWidth="1"/>
    <col min="7" max="7" width="2.67" style="1" customWidth="1"/>
    <col min="8" max="8" width="2.67" style="1" customWidth="1"/>
    <col min="9" max="9" width="2.67" style="1" customWidth="1"/>
    <col min="10" max="10" width="2.67" style="1" customWidth="1"/>
    <col min="11" max="11" width="2.67" style="1" customWidth="1"/>
    <col min="12" max="12" width="2.67" style="1" customWidth="1"/>
    <col min="13" max="13" width="2.67" style="1" customWidth="1"/>
    <col min="14" max="14" width="2.67" style="1" customWidth="1"/>
    <col min="15" max="15" width="2.67" style="1" customWidth="1"/>
    <col min="16" max="16" width="2.67" style="1" customWidth="1"/>
    <col min="17" max="17" width="2.67" style="1" customWidth="1"/>
    <col min="18" max="18" width="2.67" style="1" customWidth="1"/>
    <col min="19" max="19" width="2.67" style="1" customWidth="1"/>
    <col min="20" max="20" width="2.67" style="1" customWidth="1"/>
    <col min="21" max="21" width="2.67" style="1" customWidth="1"/>
    <col min="22" max="22" width="2.67" style="1" customWidth="1"/>
    <col min="23" max="23" width="2.67" style="1" customWidth="1"/>
    <col min="24" max="24" width="2.67" style="1" customWidth="1"/>
    <col min="25" max="25" width="2.67" style="1" customWidth="1"/>
    <col min="26" max="26" width="2.67" style="1" customWidth="1"/>
    <col min="27" max="27" width="2.67" style="1" customWidth="1"/>
    <col min="28" max="28" width="2.67" style="1" customWidth="1"/>
    <col min="29" max="29" width="2.67" style="1" customWidth="1"/>
    <col min="30" max="30" width="2.67" style="1" customWidth="1"/>
    <col min="31" max="31" width="2.67" style="1" customWidth="1"/>
    <col min="32" max="32" width="2.67" style="1" customWidth="1"/>
    <col min="33" max="33" width="2.67" style="1" customWidth="1"/>
    <col min="34" max="34" width="3.33" style="1" customWidth="1"/>
    <col min="35" max="35" width="31.67" style="1" customWidth="1"/>
    <col min="36" max="36" width="2.5" style="1" customWidth="1"/>
    <col min="37" max="37" width="2.5" style="1" customWidth="1"/>
    <col min="38" max="38" width="8.33" style="1" customWidth="1"/>
    <col min="39" max="39" width="3.33" style="1" customWidth="1"/>
    <col min="40" max="40" width="13.33" style="1" customWidth="1"/>
    <col min="41" max="41" width="7.5" style="1" customWidth="1"/>
    <col min="42" max="42" width="4.17" style="1" customWidth="1"/>
    <col min="43" max="43" width="15.67" style="1" hidden="1" customWidth="1"/>
    <col min="44" max="44" width="13.67" style="1" customWidth="1"/>
    <col min="45" max="45" width="25.83" style="1" hidden="1" customWidth="1"/>
    <col min="46" max="46" width="25.83" style="1" hidden="1" customWidth="1"/>
    <col min="47" max="47" width="25.83" style="1" hidden="1" customWidth="1"/>
    <col min="48" max="48" width="21.67" style="1" hidden="1" customWidth="1"/>
    <col min="49" max="49" width="21.67" style="1" hidden="1" customWidth="1"/>
    <col min="50" max="50" width="25" style="1" hidden="1" customWidth="1"/>
    <col min="51" max="51" width="25" style="1" hidden="1" customWidth="1"/>
    <col min="52" max="52" width="21.67" style="1" hidden="1" customWidth="1"/>
    <col min="53" max="53" width="19.17" style="1" hidden="1" customWidth="1"/>
    <col min="54" max="54" width="25" style="1" hidden="1" customWidth="1"/>
    <col min="55" max="55" width="21.67" style="1" hidden="1" customWidth="1"/>
    <col min="56" max="56" width="19.17" style="1" hidden="1" customWidth="1"/>
    <col min="57" max="57" width="66.5" style="1" customWidth="1"/>
    <col min="71" max="71" width="9.33" style="1" hidden="1"/>
    <col min="72" max="72" width="9.33" style="1" hidden="1"/>
    <col min="73" max="73" width="9.33" style="1" hidden="1"/>
    <col min="74" max="74" width="9.33" style="1" hidden="1"/>
    <col min="75" max="75" width="9.33" style="1" hidden="1"/>
    <col min="76" max="76" width="9.33" style="1" hidden="1"/>
    <col min="77" max="77" width="9.33" style="1" hidden="1"/>
    <col min="78" max="78" width="9.33" style="1" hidden="1"/>
    <col min="79" max="79" width="9.33" style="1" hidden="1"/>
    <col min="80" max="80" width="9.33" style="1" hidden="1"/>
    <col min="81" max="81" width="9.33" style="1" hidden="1"/>
    <col min="82" max="82" width="9.33" style="1" hidden="1"/>
    <col min="83" max="83" width="9.33" style="1" hidden="1"/>
    <col min="84" max="84" width="9.33" style="1" hidden="1"/>
    <col min="85" max="85" width="9.33" style="1" hidden="1"/>
    <col min="86" max="86" width="9.33" style="1" hidden="1"/>
    <col min="87" max="87" width="9.33" style="1" hidden="1"/>
    <col min="88" max="88" width="9.33" style="1" hidden="1"/>
    <col min="89" max="89" width="9.33" style="1" hidden="1"/>
    <col min="90" max="90" width="9.33" style="1" hidden="1"/>
    <col min="91" max="91" width="9.33" style="1" hidden="1"/>
  </cols>
  <sheetData>
    <row r="1">
      <c r="A1" s="12" t="s">
        <v>0</v>
      </c>
      <c r="AZ1" s="12" t="s">
        <v>1</v>
      </c>
      <c r="BA1" s="12" t="s">
        <v>2</v>
      </c>
      <c r="BB1" s="12" t="s">
        <v>3</v>
      </c>
      <c r="BT1" s="12" t="s">
        <v>4</v>
      </c>
      <c r="BU1" s="12" t="s">
        <v>4</v>
      </c>
      <c r="BV1" s="12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3" t="s">
        <v>6</v>
      </c>
      <c r="BT2" s="13" t="s">
        <v>7</v>
      </c>
    </row>
    <row r="3" s="1" customFormat="1" ht="6.96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8</v>
      </c>
    </row>
    <row r="4" s="1" customFormat="1" ht="24.96" customHeight="1">
      <c r="B4" s="17"/>
      <c r="C4" s="18"/>
      <c r="D4" s="19" t="s">
        <v>9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6"/>
      <c r="AS4" s="20" t="s">
        <v>10</v>
      </c>
      <c r="BE4" s="21" t="s">
        <v>11</v>
      </c>
      <c r="BS4" s="13" t="s">
        <v>6</v>
      </c>
    </row>
    <row r="5" s="1" customFormat="1" ht="12" customHeight="1">
      <c r="B5" s="17"/>
      <c r="C5" s="18"/>
      <c r="D5" s="22" t="s">
        <v>12</v>
      </c>
      <c r="E5" s="18"/>
      <c r="F5" s="18"/>
      <c r="G5" s="18"/>
      <c r="H5" s="18"/>
      <c r="I5" s="18"/>
      <c r="J5" s="18"/>
      <c r="K5" s="23" t="s">
        <v>13</v>
      </c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6"/>
      <c r="BE5" s="24" t="s">
        <v>14</v>
      </c>
      <c r="BS5" s="13" t="s">
        <v>6</v>
      </c>
    </row>
    <row r="6" s="1" customFormat="1" ht="36.96" customHeight="1">
      <c r="B6" s="17"/>
      <c r="C6" s="18"/>
      <c r="D6" s="25" t="s">
        <v>15</v>
      </c>
      <c r="E6" s="18"/>
      <c r="F6" s="18"/>
      <c r="G6" s="18"/>
      <c r="H6" s="18"/>
      <c r="I6" s="18"/>
      <c r="J6" s="18"/>
      <c r="K6" s="26" t="s">
        <v>16</v>
      </c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6"/>
      <c r="BE6" s="27"/>
      <c r="BS6" s="13" t="s">
        <v>6</v>
      </c>
    </row>
    <row r="7" s="1" customFormat="1" ht="12" customHeight="1">
      <c r="B7" s="17"/>
      <c r="C7" s="18"/>
      <c r="D7" s="28" t="s">
        <v>17</v>
      </c>
      <c r="E7" s="18"/>
      <c r="F7" s="18"/>
      <c r="G7" s="18"/>
      <c r="H7" s="18"/>
      <c r="I7" s="18"/>
      <c r="J7" s="18"/>
      <c r="K7" s="23" t="s">
        <v>1</v>
      </c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28" t="s">
        <v>18</v>
      </c>
      <c r="AL7" s="18"/>
      <c r="AM7" s="18"/>
      <c r="AN7" s="23" t="s">
        <v>1</v>
      </c>
      <c r="AO7" s="18"/>
      <c r="AP7" s="18"/>
      <c r="AQ7" s="18"/>
      <c r="AR7" s="16"/>
      <c r="BE7" s="27"/>
      <c r="BS7" s="13" t="s">
        <v>6</v>
      </c>
    </row>
    <row r="8" s="1" customFormat="1" ht="12" customHeight="1">
      <c r="B8" s="17"/>
      <c r="C8" s="18"/>
      <c r="D8" s="28" t="s">
        <v>19</v>
      </c>
      <c r="E8" s="18"/>
      <c r="F8" s="18"/>
      <c r="G8" s="18"/>
      <c r="H8" s="18"/>
      <c r="I8" s="18"/>
      <c r="J8" s="18"/>
      <c r="K8" s="23" t="s">
        <v>20</v>
      </c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28" t="s">
        <v>21</v>
      </c>
      <c r="AL8" s="18"/>
      <c r="AM8" s="18"/>
      <c r="AN8" s="29" t="s">
        <v>22</v>
      </c>
      <c r="AO8" s="18"/>
      <c r="AP8" s="18"/>
      <c r="AQ8" s="18"/>
      <c r="AR8" s="16"/>
      <c r="BE8" s="27"/>
      <c r="BS8" s="13" t="s">
        <v>6</v>
      </c>
    </row>
    <row r="9" s="1" customFormat="1" ht="14.4" customHeight="1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6"/>
      <c r="BE9" s="27"/>
      <c r="BS9" s="13" t="s">
        <v>6</v>
      </c>
    </row>
    <row r="10" s="1" customFormat="1" ht="12" customHeight="1">
      <c r="B10" s="17"/>
      <c r="C10" s="18"/>
      <c r="D10" s="28" t="s">
        <v>23</v>
      </c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28" t="s">
        <v>24</v>
      </c>
      <c r="AL10" s="18"/>
      <c r="AM10" s="18"/>
      <c r="AN10" s="23" t="s">
        <v>25</v>
      </c>
      <c r="AO10" s="18"/>
      <c r="AP10" s="18"/>
      <c r="AQ10" s="18"/>
      <c r="AR10" s="16"/>
      <c r="BE10" s="27"/>
      <c r="BS10" s="13" t="s">
        <v>6</v>
      </c>
    </row>
    <row r="11" s="1" customFormat="1" ht="18.48" customHeight="1">
      <c r="B11" s="17"/>
      <c r="C11" s="18"/>
      <c r="D11" s="18"/>
      <c r="E11" s="23" t="s">
        <v>26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28" t="s">
        <v>27</v>
      </c>
      <c r="AL11" s="18"/>
      <c r="AM11" s="18"/>
      <c r="AN11" s="23" t="s">
        <v>28</v>
      </c>
      <c r="AO11" s="18"/>
      <c r="AP11" s="18"/>
      <c r="AQ11" s="18"/>
      <c r="AR11" s="16"/>
      <c r="BE11" s="27"/>
      <c r="BS11" s="13" t="s">
        <v>6</v>
      </c>
    </row>
    <row r="12" s="1" customFormat="1" ht="6.96" customHeight="1">
      <c r="B12" s="17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6"/>
      <c r="BE12" s="27"/>
      <c r="BS12" s="13" t="s">
        <v>6</v>
      </c>
    </row>
    <row r="13" s="1" customFormat="1" ht="12" customHeight="1">
      <c r="B13" s="17"/>
      <c r="C13" s="18"/>
      <c r="D13" s="28" t="s">
        <v>29</v>
      </c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28" t="s">
        <v>24</v>
      </c>
      <c r="AL13" s="18"/>
      <c r="AM13" s="18"/>
      <c r="AN13" s="30" t="s">
        <v>30</v>
      </c>
      <c r="AO13" s="18"/>
      <c r="AP13" s="18"/>
      <c r="AQ13" s="18"/>
      <c r="AR13" s="16"/>
      <c r="BE13" s="27"/>
      <c r="BS13" s="13" t="s">
        <v>6</v>
      </c>
    </row>
    <row r="14">
      <c r="B14" s="17"/>
      <c r="C14" s="18"/>
      <c r="D14" s="18"/>
      <c r="E14" s="30" t="s">
        <v>30</v>
      </c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28" t="s">
        <v>27</v>
      </c>
      <c r="AL14" s="18"/>
      <c r="AM14" s="18"/>
      <c r="AN14" s="30" t="s">
        <v>30</v>
      </c>
      <c r="AO14" s="18"/>
      <c r="AP14" s="18"/>
      <c r="AQ14" s="18"/>
      <c r="AR14" s="16"/>
      <c r="BE14" s="27"/>
      <c r="BS14" s="13" t="s">
        <v>6</v>
      </c>
    </row>
    <row r="15" s="1" customFormat="1" ht="6.96" customHeight="1">
      <c r="B15" s="17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6"/>
      <c r="BE15" s="27"/>
      <c r="BS15" s="13" t="s">
        <v>4</v>
      </c>
    </row>
    <row r="16" s="1" customFormat="1" ht="12" customHeight="1">
      <c r="B16" s="17"/>
      <c r="C16" s="18"/>
      <c r="D16" s="28" t="s">
        <v>31</v>
      </c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28" t="s">
        <v>24</v>
      </c>
      <c r="AL16" s="18"/>
      <c r="AM16" s="18"/>
      <c r="AN16" s="23" t="s">
        <v>32</v>
      </c>
      <c r="AO16" s="18"/>
      <c r="AP16" s="18"/>
      <c r="AQ16" s="18"/>
      <c r="AR16" s="16"/>
      <c r="BE16" s="27"/>
      <c r="BS16" s="13" t="s">
        <v>4</v>
      </c>
    </row>
    <row r="17" s="1" customFormat="1" ht="18.48" customHeight="1">
      <c r="B17" s="17"/>
      <c r="C17" s="18"/>
      <c r="D17" s="18"/>
      <c r="E17" s="23" t="s">
        <v>33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28" t="s">
        <v>27</v>
      </c>
      <c r="AL17" s="18"/>
      <c r="AM17" s="18"/>
      <c r="AN17" s="23" t="s">
        <v>34</v>
      </c>
      <c r="AO17" s="18"/>
      <c r="AP17" s="18"/>
      <c r="AQ17" s="18"/>
      <c r="AR17" s="16"/>
      <c r="BE17" s="27"/>
      <c r="BS17" s="13" t="s">
        <v>35</v>
      </c>
    </row>
    <row r="18" s="1" customFormat="1" ht="6.96" customHeight="1"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6"/>
      <c r="BE18" s="27"/>
      <c r="BS18" s="13" t="s">
        <v>6</v>
      </c>
    </row>
    <row r="19" s="1" customFormat="1" ht="12" customHeight="1">
      <c r="B19" s="17"/>
      <c r="C19" s="18"/>
      <c r="D19" s="28" t="s">
        <v>36</v>
      </c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28" t="s">
        <v>24</v>
      </c>
      <c r="AL19" s="18"/>
      <c r="AM19" s="18"/>
      <c r="AN19" s="23" t="s">
        <v>32</v>
      </c>
      <c r="AO19" s="18"/>
      <c r="AP19" s="18"/>
      <c r="AQ19" s="18"/>
      <c r="AR19" s="16"/>
      <c r="BE19" s="27"/>
      <c r="BS19" s="13" t="s">
        <v>6</v>
      </c>
    </row>
    <row r="20" s="1" customFormat="1" ht="18.48" customHeight="1">
      <c r="B20" s="17"/>
      <c r="C20" s="18"/>
      <c r="D20" s="18"/>
      <c r="E20" s="23" t="s">
        <v>33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28" t="s">
        <v>27</v>
      </c>
      <c r="AL20" s="18"/>
      <c r="AM20" s="18"/>
      <c r="AN20" s="23" t="s">
        <v>34</v>
      </c>
      <c r="AO20" s="18"/>
      <c r="AP20" s="18"/>
      <c r="AQ20" s="18"/>
      <c r="AR20" s="16"/>
      <c r="BE20" s="27"/>
      <c r="BS20" s="13" t="s">
        <v>35</v>
      </c>
    </row>
    <row r="21" s="1" customFormat="1" ht="6.96" customHeight="1"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6"/>
      <c r="BE21" s="27"/>
    </row>
    <row r="22" s="1" customFormat="1" ht="12" customHeight="1">
      <c r="B22" s="17"/>
      <c r="C22" s="18"/>
      <c r="D22" s="28" t="s">
        <v>37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6"/>
      <c r="BE22" s="27"/>
    </row>
    <row r="23" s="1" customFormat="1" ht="51" customHeight="1">
      <c r="B23" s="17"/>
      <c r="C23" s="18"/>
      <c r="D23" s="18"/>
      <c r="E23" s="32" t="s">
        <v>38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18"/>
      <c r="AP23" s="18"/>
      <c r="AQ23" s="18"/>
      <c r="AR23" s="16"/>
      <c r="BE23" s="27"/>
    </row>
    <row r="24" s="1" customFormat="1" ht="6.96" customHeight="1"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6"/>
      <c r="BE24" s="27"/>
    </row>
    <row r="25" s="1" customFormat="1" ht="6.96" customHeight="1">
      <c r="B25" s="17"/>
      <c r="C25" s="18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18"/>
      <c r="AQ25" s="18"/>
      <c r="AR25" s="16"/>
      <c r="BE25" s="27"/>
    </row>
    <row r="26" s="2" customFormat="1" ht="25.92" customHeight="1">
      <c r="A26" s="34"/>
      <c r="B26" s="35"/>
      <c r="C26" s="36"/>
      <c r="D26" s="37" t="s">
        <v>39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9">
        <f>ROUND(AG94,2)</f>
        <v>0</v>
      </c>
      <c r="AL26" s="38"/>
      <c r="AM26" s="38"/>
      <c r="AN26" s="38"/>
      <c r="AO26" s="38"/>
      <c r="AP26" s="36"/>
      <c r="AQ26" s="36"/>
      <c r="AR26" s="40"/>
      <c r="BE26" s="27"/>
    </row>
    <row r="27" s="2" customFormat="1" ht="6.96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40"/>
      <c r="BE27" s="27"/>
    </row>
    <row r="28" s="2" customFormat="1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41" t="s">
        <v>40</v>
      </c>
      <c r="M28" s="41"/>
      <c r="N28" s="41"/>
      <c r="O28" s="41"/>
      <c r="P28" s="41"/>
      <c r="Q28" s="36"/>
      <c r="R28" s="36"/>
      <c r="S28" s="36"/>
      <c r="T28" s="36"/>
      <c r="U28" s="36"/>
      <c r="V28" s="36"/>
      <c r="W28" s="41" t="s">
        <v>41</v>
      </c>
      <c r="X28" s="41"/>
      <c r="Y28" s="41"/>
      <c r="Z28" s="41"/>
      <c r="AA28" s="41"/>
      <c r="AB28" s="41"/>
      <c r="AC28" s="41"/>
      <c r="AD28" s="41"/>
      <c r="AE28" s="41"/>
      <c r="AF28" s="36"/>
      <c r="AG28" s="36"/>
      <c r="AH28" s="36"/>
      <c r="AI28" s="36"/>
      <c r="AJ28" s="36"/>
      <c r="AK28" s="41" t="s">
        <v>42</v>
      </c>
      <c r="AL28" s="41"/>
      <c r="AM28" s="41"/>
      <c r="AN28" s="41"/>
      <c r="AO28" s="41"/>
      <c r="AP28" s="36"/>
      <c r="AQ28" s="36"/>
      <c r="AR28" s="40"/>
      <c r="BE28" s="27"/>
    </row>
    <row r="29" s="3" customFormat="1" ht="14.4" customHeight="1">
      <c r="A29" s="3"/>
      <c r="B29" s="42"/>
      <c r="C29" s="43"/>
      <c r="D29" s="28" t="s">
        <v>43</v>
      </c>
      <c r="E29" s="43"/>
      <c r="F29" s="28" t="s">
        <v>44</v>
      </c>
      <c r="G29" s="43"/>
      <c r="H29" s="43"/>
      <c r="I29" s="43"/>
      <c r="J29" s="43"/>
      <c r="K29" s="43"/>
      <c r="L29" s="44">
        <v>0.20999999999999999</v>
      </c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5">
        <f>ROUND(AZ94, 2)</f>
        <v>0</v>
      </c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5">
        <f>ROUND(AV94, 2)</f>
        <v>0</v>
      </c>
      <c r="AL29" s="43"/>
      <c r="AM29" s="43"/>
      <c r="AN29" s="43"/>
      <c r="AO29" s="43"/>
      <c r="AP29" s="43"/>
      <c r="AQ29" s="43"/>
      <c r="AR29" s="46"/>
      <c r="BE29" s="47"/>
    </row>
    <row r="30" s="3" customFormat="1" ht="14.4" customHeight="1">
      <c r="A30" s="3"/>
      <c r="B30" s="42"/>
      <c r="C30" s="43"/>
      <c r="D30" s="43"/>
      <c r="E30" s="43"/>
      <c r="F30" s="28" t="s">
        <v>45</v>
      </c>
      <c r="G30" s="43"/>
      <c r="H30" s="43"/>
      <c r="I30" s="43"/>
      <c r="J30" s="43"/>
      <c r="K30" s="43"/>
      <c r="L30" s="44">
        <v>0.14999999999999999</v>
      </c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5">
        <f>ROUND(BA94, 2)</f>
        <v>0</v>
      </c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5">
        <f>ROUND(AW94, 2)</f>
        <v>0</v>
      </c>
      <c r="AL30" s="43"/>
      <c r="AM30" s="43"/>
      <c r="AN30" s="43"/>
      <c r="AO30" s="43"/>
      <c r="AP30" s="43"/>
      <c r="AQ30" s="43"/>
      <c r="AR30" s="46"/>
      <c r="BE30" s="47"/>
    </row>
    <row r="31" hidden="1" s="3" customFormat="1" ht="14.4" customHeight="1">
      <c r="A31" s="3"/>
      <c r="B31" s="42"/>
      <c r="C31" s="43"/>
      <c r="D31" s="43"/>
      <c r="E31" s="43"/>
      <c r="F31" s="28" t="s">
        <v>46</v>
      </c>
      <c r="G31" s="43"/>
      <c r="H31" s="43"/>
      <c r="I31" s="43"/>
      <c r="J31" s="43"/>
      <c r="K31" s="43"/>
      <c r="L31" s="44">
        <v>0.20999999999999999</v>
      </c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5">
        <f>ROUND(BB94, 2)</f>
        <v>0</v>
      </c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5">
        <v>0</v>
      </c>
      <c r="AL31" s="43"/>
      <c r="AM31" s="43"/>
      <c r="AN31" s="43"/>
      <c r="AO31" s="43"/>
      <c r="AP31" s="43"/>
      <c r="AQ31" s="43"/>
      <c r="AR31" s="46"/>
      <c r="BE31" s="47"/>
    </row>
    <row r="32" hidden="1" s="3" customFormat="1" ht="14.4" customHeight="1">
      <c r="A32" s="3"/>
      <c r="B32" s="42"/>
      <c r="C32" s="43"/>
      <c r="D32" s="43"/>
      <c r="E32" s="43"/>
      <c r="F32" s="28" t="s">
        <v>47</v>
      </c>
      <c r="G32" s="43"/>
      <c r="H32" s="43"/>
      <c r="I32" s="43"/>
      <c r="J32" s="43"/>
      <c r="K32" s="43"/>
      <c r="L32" s="44">
        <v>0.14999999999999999</v>
      </c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5">
        <f>ROUND(BC94, 2)</f>
        <v>0</v>
      </c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5">
        <v>0</v>
      </c>
      <c r="AL32" s="43"/>
      <c r="AM32" s="43"/>
      <c r="AN32" s="43"/>
      <c r="AO32" s="43"/>
      <c r="AP32" s="43"/>
      <c r="AQ32" s="43"/>
      <c r="AR32" s="46"/>
      <c r="BE32" s="47"/>
    </row>
    <row r="33" hidden="1" s="3" customFormat="1" ht="14.4" customHeight="1">
      <c r="A33" s="3"/>
      <c r="B33" s="42"/>
      <c r="C33" s="43"/>
      <c r="D33" s="43"/>
      <c r="E33" s="43"/>
      <c r="F33" s="28" t="s">
        <v>48</v>
      </c>
      <c r="G33" s="43"/>
      <c r="H33" s="43"/>
      <c r="I33" s="43"/>
      <c r="J33" s="43"/>
      <c r="K33" s="43"/>
      <c r="L33" s="44">
        <v>0</v>
      </c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5">
        <f>ROUND(BD94, 2)</f>
        <v>0</v>
      </c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5">
        <v>0</v>
      </c>
      <c r="AL33" s="43"/>
      <c r="AM33" s="43"/>
      <c r="AN33" s="43"/>
      <c r="AO33" s="43"/>
      <c r="AP33" s="43"/>
      <c r="AQ33" s="43"/>
      <c r="AR33" s="46"/>
      <c r="BE33" s="47"/>
    </row>
    <row r="34" s="2" customFormat="1" ht="6.96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40"/>
      <c r="BE34" s="27"/>
    </row>
    <row r="35" s="2" customFormat="1" ht="25.92" customHeight="1">
      <c r="A35" s="34"/>
      <c r="B35" s="35"/>
      <c r="C35" s="48"/>
      <c r="D35" s="49" t="s">
        <v>49</v>
      </c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1" t="s">
        <v>50</v>
      </c>
      <c r="U35" s="50"/>
      <c r="V35" s="50"/>
      <c r="W35" s="50"/>
      <c r="X35" s="52" t="s">
        <v>51</v>
      </c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3">
        <f>SUM(AK26:AK33)</f>
        <v>0</v>
      </c>
      <c r="AL35" s="50"/>
      <c r="AM35" s="50"/>
      <c r="AN35" s="50"/>
      <c r="AO35" s="54"/>
      <c r="AP35" s="48"/>
      <c r="AQ35" s="48"/>
      <c r="AR35" s="40"/>
      <c r="BE35" s="34"/>
    </row>
    <row r="36" s="2" customFormat="1" ht="6.96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40"/>
      <c r="BE36" s="34"/>
    </row>
    <row r="37" s="2" customFormat="1" ht="14.4" customHeight="1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40"/>
      <c r="BE37" s="34"/>
    </row>
    <row r="38" s="1" customFormat="1" ht="14.4" customHeight="1"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6"/>
    </row>
    <row r="39" s="1" customFormat="1" ht="14.4" customHeight="1"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6"/>
    </row>
    <row r="40" s="1" customFormat="1" ht="14.4" customHeight="1"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6"/>
    </row>
    <row r="41" s="1" customFormat="1" ht="14.4" customHeight="1"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6"/>
    </row>
    <row r="42" s="1" customFormat="1" ht="14.4" customHeight="1"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6"/>
    </row>
    <row r="43" s="1" customFormat="1" ht="14.4" customHeight="1"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6"/>
    </row>
    <row r="44" s="1" customFormat="1" ht="14.4" customHeight="1"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6"/>
    </row>
    <row r="45" s="1" customFormat="1" ht="14.4" customHeight="1"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6"/>
    </row>
    <row r="46" s="1" customFormat="1" ht="14.4" customHeight="1"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6"/>
    </row>
    <row r="47" s="1" customFormat="1" ht="14.4" customHeight="1"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6"/>
    </row>
    <row r="48" s="1" customFormat="1" ht="14.4" customHeight="1"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6"/>
    </row>
    <row r="49" s="2" customFormat="1" ht="14.4" customHeight="1">
      <c r="B49" s="55"/>
      <c r="C49" s="56"/>
      <c r="D49" s="57" t="s">
        <v>52</v>
      </c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7" t="s">
        <v>53</v>
      </c>
      <c r="AI49" s="58"/>
      <c r="AJ49" s="58"/>
      <c r="AK49" s="58"/>
      <c r="AL49" s="58"/>
      <c r="AM49" s="58"/>
      <c r="AN49" s="58"/>
      <c r="AO49" s="58"/>
      <c r="AP49" s="56"/>
      <c r="AQ49" s="56"/>
      <c r="AR49" s="59"/>
    </row>
    <row r="50"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6"/>
    </row>
    <row r="51"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6"/>
    </row>
    <row r="52"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6"/>
    </row>
    <row r="53"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6"/>
    </row>
    <row r="54"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6"/>
    </row>
    <row r="55"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6"/>
    </row>
    <row r="56">
      <c r="B56" s="17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6"/>
    </row>
    <row r="57">
      <c r="B57" s="17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6"/>
    </row>
    <row r="58">
      <c r="B58" s="17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6"/>
    </row>
    <row r="59">
      <c r="B59" s="17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6"/>
    </row>
    <row r="60" s="2" customFormat="1">
      <c r="A60" s="34"/>
      <c r="B60" s="35"/>
      <c r="C60" s="36"/>
      <c r="D60" s="60" t="s">
        <v>54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60" t="s">
        <v>55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60" t="s">
        <v>54</v>
      </c>
      <c r="AI60" s="38"/>
      <c r="AJ60" s="38"/>
      <c r="AK60" s="38"/>
      <c r="AL60" s="38"/>
      <c r="AM60" s="60" t="s">
        <v>55</v>
      </c>
      <c r="AN60" s="38"/>
      <c r="AO60" s="38"/>
      <c r="AP60" s="36"/>
      <c r="AQ60" s="36"/>
      <c r="AR60" s="40"/>
      <c r="BE60" s="34"/>
    </row>
    <row r="61">
      <c r="B61" s="17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6"/>
    </row>
    <row r="62"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6"/>
    </row>
    <row r="63"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6"/>
    </row>
    <row r="64" s="2" customFormat="1">
      <c r="A64" s="34"/>
      <c r="B64" s="35"/>
      <c r="C64" s="36"/>
      <c r="D64" s="57" t="s">
        <v>56</v>
      </c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57" t="s">
        <v>57</v>
      </c>
      <c r="AI64" s="61"/>
      <c r="AJ64" s="61"/>
      <c r="AK64" s="61"/>
      <c r="AL64" s="61"/>
      <c r="AM64" s="61"/>
      <c r="AN64" s="61"/>
      <c r="AO64" s="61"/>
      <c r="AP64" s="36"/>
      <c r="AQ64" s="36"/>
      <c r="AR64" s="40"/>
      <c r="BE64" s="34"/>
    </row>
    <row r="65"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6"/>
    </row>
    <row r="66"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6"/>
    </row>
    <row r="67"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6"/>
    </row>
    <row r="68"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6"/>
    </row>
    <row r="69"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6"/>
    </row>
    <row r="70"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6"/>
    </row>
    <row r="71"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6"/>
    </row>
    <row r="72"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6"/>
    </row>
    <row r="73"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6"/>
    </row>
    <row r="74"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6"/>
    </row>
    <row r="75" s="2" customFormat="1">
      <c r="A75" s="34"/>
      <c r="B75" s="35"/>
      <c r="C75" s="36"/>
      <c r="D75" s="60" t="s">
        <v>54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60" t="s">
        <v>55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60" t="s">
        <v>54</v>
      </c>
      <c r="AI75" s="38"/>
      <c r="AJ75" s="38"/>
      <c r="AK75" s="38"/>
      <c r="AL75" s="38"/>
      <c r="AM75" s="60" t="s">
        <v>55</v>
      </c>
      <c r="AN75" s="38"/>
      <c r="AO75" s="38"/>
      <c r="AP75" s="36"/>
      <c r="AQ75" s="36"/>
      <c r="AR75" s="40"/>
      <c r="BE75" s="34"/>
    </row>
    <row r="76" s="2" customForma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40"/>
      <c r="BE76" s="34"/>
    </row>
    <row r="77" s="2" customFormat="1" ht="6.96" customHeight="1">
      <c r="A77" s="34"/>
      <c r="B77" s="62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40"/>
      <c r="BE77" s="34"/>
    </row>
    <row r="81" s="2" customFormat="1" ht="6.96" customHeight="1">
      <c r="A81" s="34"/>
      <c r="B81" s="64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  <c r="AE81" s="65"/>
      <c r="AF81" s="65"/>
      <c r="AG81" s="65"/>
      <c r="AH81" s="65"/>
      <c r="AI81" s="65"/>
      <c r="AJ81" s="65"/>
      <c r="AK81" s="65"/>
      <c r="AL81" s="65"/>
      <c r="AM81" s="65"/>
      <c r="AN81" s="65"/>
      <c r="AO81" s="65"/>
      <c r="AP81" s="65"/>
      <c r="AQ81" s="65"/>
      <c r="AR81" s="40"/>
      <c r="BE81" s="34"/>
    </row>
    <row r="82" s="2" customFormat="1" ht="24.96" customHeight="1">
      <c r="A82" s="34"/>
      <c r="B82" s="35"/>
      <c r="C82" s="19" t="s">
        <v>58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40"/>
      <c r="BE82" s="34"/>
    </row>
    <row r="83" s="2" customFormat="1" ht="6.96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40"/>
      <c r="BE83" s="34"/>
    </row>
    <row r="84" s="4" customFormat="1" ht="12" customHeight="1">
      <c r="A84" s="4"/>
      <c r="B84" s="66"/>
      <c r="C84" s="28" t="s">
        <v>12</v>
      </c>
      <c r="D84" s="67"/>
      <c r="E84" s="67"/>
      <c r="F84" s="67"/>
      <c r="G84" s="67"/>
      <c r="H84" s="67"/>
      <c r="I84" s="67"/>
      <c r="J84" s="67"/>
      <c r="K84" s="67"/>
      <c r="L84" s="67" t="str">
        <f>K5</f>
        <v>4132019</v>
      </c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  <c r="AE84" s="67"/>
      <c r="AF84" s="67"/>
      <c r="AG84" s="67"/>
      <c r="AH84" s="67"/>
      <c r="AI84" s="67"/>
      <c r="AJ84" s="67"/>
      <c r="AK84" s="67"/>
      <c r="AL84" s="67"/>
      <c r="AM84" s="67"/>
      <c r="AN84" s="67"/>
      <c r="AO84" s="67"/>
      <c r="AP84" s="67"/>
      <c r="AQ84" s="67"/>
      <c r="AR84" s="68"/>
      <c r="BE84" s="4"/>
    </row>
    <row r="85" s="5" customFormat="1" ht="36.96" customHeight="1">
      <c r="A85" s="5"/>
      <c r="B85" s="69"/>
      <c r="C85" s="70" t="s">
        <v>15</v>
      </c>
      <c r="D85" s="71"/>
      <c r="E85" s="71"/>
      <c r="F85" s="71"/>
      <c r="G85" s="71"/>
      <c r="H85" s="71"/>
      <c r="I85" s="71"/>
      <c r="J85" s="71"/>
      <c r="K85" s="71"/>
      <c r="L85" s="72" t="str">
        <f>K6</f>
        <v>Město Bílina - Vybudování VO podél cesty k letnímu kinu</v>
      </c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1"/>
      <c r="AF85" s="71"/>
      <c r="AG85" s="71"/>
      <c r="AH85" s="71"/>
      <c r="AI85" s="71"/>
      <c r="AJ85" s="71"/>
      <c r="AK85" s="71"/>
      <c r="AL85" s="71"/>
      <c r="AM85" s="71"/>
      <c r="AN85" s="71"/>
      <c r="AO85" s="71"/>
      <c r="AP85" s="71"/>
      <c r="AQ85" s="71"/>
      <c r="AR85" s="73"/>
      <c r="BE85" s="5"/>
    </row>
    <row r="86" s="2" customFormat="1" ht="6.96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40"/>
      <c r="BE86" s="34"/>
    </row>
    <row r="87" s="2" customFormat="1" ht="12" customHeight="1">
      <c r="A87" s="34"/>
      <c r="B87" s="35"/>
      <c r="C87" s="28" t="s">
        <v>19</v>
      </c>
      <c r="D87" s="36"/>
      <c r="E87" s="36"/>
      <c r="F87" s="36"/>
      <c r="G87" s="36"/>
      <c r="H87" s="36"/>
      <c r="I87" s="36"/>
      <c r="J87" s="36"/>
      <c r="K87" s="36"/>
      <c r="L87" s="74" t="str">
        <f>IF(K8="","",K8)</f>
        <v xml:space="preserve"> 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8" t="s">
        <v>21</v>
      </c>
      <c r="AJ87" s="36"/>
      <c r="AK87" s="36"/>
      <c r="AL87" s="36"/>
      <c r="AM87" s="75" t="str">
        <f>IF(AN8= "","",AN8)</f>
        <v>7. 12. 2019</v>
      </c>
      <c r="AN87" s="75"/>
      <c r="AO87" s="36"/>
      <c r="AP87" s="36"/>
      <c r="AQ87" s="36"/>
      <c r="AR87" s="40"/>
      <c r="BE87" s="34"/>
    </row>
    <row r="88" s="2" customFormat="1" ht="6.96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40"/>
      <c r="BE88" s="34"/>
    </row>
    <row r="89" s="2" customFormat="1" ht="15.15" customHeight="1">
      <c r="A89" s="34"/>
      <c r="B89" s="35"/>
      <c r="C89" s="28" t="s">
        <v>23</v>
      </c>
      <c r="D89" s="36"/>
      <c r="E89" s="36"/>
      <c r="F89" s="36"/>
      <c r="G89" s="36"/>
      <c r="H89" s="36"/>
      <c r="I89" s="36"/>
      <c r="J89" s="36"/>
      <c r="K89" s="36"/>
      <c r="L89" s="67" t="str">
        <f>IF(E11= "","",E11)</f>
        <v>Město Bílina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8" t="s">
        <v>31</v>
      </c>
      <c r="AJ89" s="36"/>
      <c r="AK89" s="36"/>
      <c r="AL89" s="36"/>
      <c r="AM89" s="76" t="str">
        <f>IF(E17="","",E17)</f>
        <v>Tomáš Behina</v>
      </c>
      <c r="AN89" s="67"/>
      <c r="AO89" s="67"/>
      <c r="AP89" s="67"/>
      <c r="AQ89" s="36"/>
      <c r="AR89" s="40"/>
      <c r="AS89" s="77" t="s">
        <v>59</v>
      </c>
      <c r="AT89" s="78"/>
      <c r="AU89" s="79"/>
      <c r="AV89" s="79"/>
      <c r="AW89" s="79"/>
      <c r="AX89" s="79"/>
      <c r="AY89" s="79"/>
      <c r="AZ89" s="79"/>
      <c r="BA89" s="79"/>
      <c r="BB89" s="79"/>
      <c r="BC89" s="79"/>
      <c r="BD89" s="80"/>
      <c r="BE89" s="34"/>
    </row>
    <row r="90" s="2" customFormat="1" ht="15.15" customHeight="1">
      <c r="A90" s="34"/>
      <c r="B90" s="35"/>
      <c r="C90" s="28" t="s">
        <v>29</v>
      </c>
      <c r="D90" s="36"/>
      <c r="E90" s="36"/>
      <c r="F90" s="36"/>
      <c r="G90" s="36"/>
      <c r="H90" s="36"/>
      <c r="I90" s="36"/>
      <c r="J90" s="36"/>
      <c r="K90" s="36"/>
      <c r="L90" s="67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8" t="s">
        <v>36</v>
      </c>
      <c r="AJ90" s="36"/>
      <c r="AK90" s="36"/>
      <c r="AL90" s="36"/>
      <c r="AM90" s="76" t="str">
        <f>IF(E20="","",E20)</f>
        <v>Tomáš Behina</v>
      </c>
      <c r="AN90" s="67"/>
      <c r="AO90" s="67"/>
      <c r="AP90" s="67"/>
      <c r="AQ90" s="36"/>
      <c r="AR90" s="40"/>
      <c r="AS90" s="81"/>
      <c r="AT90" s="82"/>
      <c r="AU90" s="83"/>
      <c r="AV90" s="83"/>
      <c r="AW90" s="83"/>
      <c r="AX90" s="83"/>
      <c r="AY90" s="83"/>
      <c r="AZ90" s="83"/>
      <c r="BA90" s="83"/>
      <c r="BB90" s="83"/>
      <c r="BC90" s="83"/>
      <c r="BD90" s="84"/>
      <c r="BE90" s="34"/>
    </row>
    <row r="91" s="2" customFormat="1" ht="10.8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40"/>
      <c r="AS91" s="85"/>
      <c r="AT91" s="86"/>
      <c r="AU91" s="87"/>
      <c r="AV91" s="87"/>
      <c r="AW91" s="87"/>
      <c r="AX91" s="87"/>
      <c r="AY91" s="87"/>
      <c r="AZ91" s="87"/>
      <c r="BA91" s="87"/>
      <c r="BB91" s="87"/>
      <c r="BC91" s="87"/>
      <c r="BD91" s="88"/>
      <c r="BE91" s="34"/>
    </row>
    <row r="92" s="2" customFormat="1" ht="29.28" customHeight="1">
      <c r="A92" s="34"/>
      <c r="B92" s="35"/>
      <c r="C92" s="89" t="s">
        <v>60</v>
      </c>
      <c r="D92" s="90"/>
      <c r="E92" s="90"/>
      <c r="F92" s="90"/>
      <c r="G92" s="90"/>
      <c r="H92" s="91"/>
      <c r="I92" s="92" t="s">
        <v>61</v>
      </c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0"/>
      <c r="AD92" s="90"/>
      <c r="AE92" s="90"/>
      <c r="AF92" s="90"/>
      <c r="AG92" s="93" t="s">
        <v>62</v>
      </c>
      <c r="AH92" s="90"/>
      <c r="AI92" s="90"/>
      <c r="AJ92" s="90"/>
      <c r="AK92" s="90"/>
      <c r="AL92" s="90"/>
      <c r="AM92" s="90"/>
      <c r="AN92" s="92" t="s">
        <v>63</v>
      </c>
      <c r="AO92" s="90"/>
      <c r="AP92" s="94"/>
      <c r="AQ92" s="95" t="s">
        <v>64</v>
      </c>
      <c r="AR92" s="40"/>
      <c r="AS92" s="96" t="s">
        <v>65</v>
      </c>
      <c r="AT92" s="97" t="s">
        <v>66</v>
      </c>
      <c r="AU92" s="97" t="s">
        <v>67</v>
      </c>
      <c r="AV92" s="97" t="s">
        <v>68</v>
      </c>
      <c r="AW92" s="97" t="s">
        <v>69</v>
      </c>
      <c r="AX92" s="97" t="s">
        <v>70</v>
      </c>
      <c r="AY92" s="97" t="s">
        <v>71</v>
      </c>
      <c r="AZ92" s="97" t="s">
        <v>72</v>
      </c>
      <c r="BA92" s="97" t="s">
        <v>73</v>
      </c>
      <c r="BB92" s="97" t="s">
        <v>74</v>
      </c>
      <c r="BC92" s="97" t="s">
        <v>75</v>
      </c>
      <c r="BD92" s="98" t="s">
        <v>76</v>
      </c>
      <c r="BE92" s="34"/>
    </row>
    <row r="93" s="2" customFormat="1" ht="10.8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40"/>
      <c r="AS93" s="99"/>
      <c r="AT93" s="100"/>
      <c r="AU93" s="100"/>
      <c r="AV93" s="100"/>
      <c r="AW93" s="100"/>
      <c r="AX93" s="100"/>
      <c r="AY93" s="100"/>
      <c r="AZ93" s="100"/>
      <c r="BA93" s="100"/>
      <c r="BB93" s="100"/>
      <c r="BC93" s="100"/>
      <c r="BD93" s="101"/>
      <c r="BE93" s="34"/>
    </row>
    <row r="94" s="6" customFormat="1" ht="32.4" customHeight="1">
      <c r="A94" s="6"/>
      <c r="B94" s="102"/>
      <c r="C94" s="103" t="s">
        <v>77</v>
      </c>
      <c r="D94" s="104"/>
      <c r="E94" s="104"/>
      <c r="F94" s="104"/>
      <c r="G94" s="104"/>
      <c r="H94" s="104"/>
      <c r="I94" s="104"/>
      <c r="J94" s="104"/>
      <c r="K94" s="104"/>
      <c r="L94" s="104"/>
      <c r="M94" s="104"/>
      <c r="N94" s="104"/>
      <c r="O94" s="104"/>
      <c r="P94" s="104"/>
      <c r="Q94" s="104"/>
      <c r="R94" s="104"/>
      <c r="S94" s="104"/>
      <c r="T94" s="104"/>
      <c r="U94" s="104"/>
      <c r="V94" s="104"/>
      <c r="W94" s="104"/>
      <c r="X94" s="104"/>
      <c r="Y94" s="104"/>
      <c r="Z94" s="104"/>
      <c r="AA94" s="104"/>
      <c r="AB94" s="104"/>
      <c r="AC94" s="104"/>
      <c r="AD94" s="104"/>
      <c r="AE94" s="104"/>
      <c r="AF94" s="104"/>
      <c r="AG94" s="105">
        <f>ROUND(AG95,2)</f>
        <v>0</v>
      </c>
      <c r="AH94" s="105"/>
      <c r="AI94" s="105"/>
      <c r="AJ94" s="105"/>
      <c r="AK94" s="105"/>
      <c r="AL94" s="105"/>
      <c r="AM94" s="105"/>
      <c r="AN94" s="106">
        <f>SUM(AG94,AT94)</f>
        <v>0</v>
      </c>
      <c r="AO94" s="106"/>
      <c r="AP94" s="106"/>
      <c r="AQ94" s="107" t="s">
        <v>1</v>
      </c>
      <c r="AR94" s="108"/>
      <c r="AS94" s="109">
        <f>ROUND(AS95,2)</f>
        <v>0</v>
      </c>
      <c r="AT94" s="110">
        <f>ROUND(SUM(AV94:AW94),2)</f>
        <v>0</v>
      </c>
      <c r="AU94" s="111">
        <f>ROUND(AU95,5)</f>
        <v>0</v>
      </c>
      <c r="AV94" s="110">
        <f>ROUND(AZ94*L29,2)</f>
        <v>0</v>
      </c>
      <c r="AW94" s="110">
        <f>ROUND(BA94*L30,2)</f>
        <v>0</v>
      </c>
      <c r="AX94" s="110">
        <f>ROUND(BB94*L29,2)</f>
        <v>0</v>
      </c>
      <c r="AY94" s="110">
        <f>ROUND(BC94*L30,2)</f>
        <v>0</v>
      </c>
      <c r="AZ94" s="110">
        <f>ROUND(AZ95,2)</f>
        <v>0</v>
      </c>
      <c r="BA94" s="110">
        <f>ROUND(BA95,2)</f>
        <v>0</v>
      </c>
      <c r="BB94" s="110">
        <f>ROUND(BB95,2)</f>
        <v>0</v>
      </c>
      <c r="BC94" s="110">
        <f>ROUND(BC95,2)</f>
        <v>0</v>
      </c>
      <c r="BD94" s="112">
        <f>ROUND(BD95,2)</f>
        <v>0</v>
      </c>
      <c r="BE94" s="6"/>
      <c r="BS94" s="113" t="s">
        <v>78</v>
      </c>
      <c r="BT94" s="113" t="s">
        <v>79</v>
      </c>
      <c r="BU94" s="114" t="s">
        <v>80</v>
      </c>
      <c r="BV94" s="113" t="s">
        <v>81</v>
      </c>
      <c r="BW94" s="113" t="s">
        <v>5</v>
      </c>
      <c r="BX94" s="113" t="s">
        <v>82</v>
      </c>
      <c r="CL94" s="113" t="s">
        <v>1</v>
      </c>
    </row>
    <row r="95" s="7" customFormat="1" ht="16.5" customHeight="1">
      <c r="A95" s="115" t="s">
        <v>83</v>
      </c>
      <c r="B95" s="116"/>
      <c r="C95" s="117"/>
      <c r="D95" s="118" t="s">
        <v>84</v>
      </c>
      <c r="E95" s="118"/>
      <c r="F95" s="118"/>
      <c r="G95" s="118"/>
      <c r="H95" s="118"/>
      <c r="I95" s="119"/>
      <c r="J95" s="118" t="s">
        <v>85</v>
      </c>
      <c r="K95" s="118"/>
      <c r="L95" s="118"/>
      <c r="M95" s="118"/>
      <c r="N95" s="118"/>
      <c r="O95" s="118"/>
      <c r="P95" s="118"/>
      <c r="Q95" s="118"/>
      <c r="R95" s="118"/>
      <c r="S95" s="118"/>
      <c r="T95" s="118"/>
      <c r="U95" s="118"/>
      <c r="V95" s="118"/>
      <c r="W95" s="118"/>
      <c r="X95" s="118"/>
      <c r="Y95" s="118"/>
      <c r="Z95" s="118"/>
      <c r="AA95" s="118"/>
      <c r="AB95" s="118"/>
      <c r="AC95" s="118"/>
      <c r="AD95" s="118"/>
      <c r="AE95" s="118"/>
      <c r="AF95" s="118"/>
      <c r="AG95" s="120">
        <f>'D1.4 - Elektroinstalace'!J30</f>
        <v>0</v>
      </c>
      <c r="AH95" s="119"/>
      <c r="AI95" s="119"/>
      <c r="AJ95" s="119"/>
      <c r="AK95" s="119"/>
      <c r="AL95" s="119"/>
      <c r="AM95" s="119"/>
      <c r="AN95" s="120">
        <f>SUM(AG95,AT95)</f>
        <v>0</v>
      </c>
      <c r="AO95" s="119"/>
      <c r="AP95" s="119"/>
      <c r="AQ95" s="121" t="s">
        <v>86</v>
      </c>
      <c r="AR95" s="122"/>
      <c r="AS95" s="123">
        <v>0</v>
      </c>
      <c r="AT95" s="124">
        <f>ROUND(SUM(AV95:AW95),2)</f>
        <v>0</v>
      </c>
      <c r="AU95" s="125">
        <f>'D1.4 - Elektroinstalace'!P119</f>
        <v>0</v>
      </c>
      <c r="AV95" s="124">
        <f>'D1.4 - Elektroinstalace'!J33</f>
        <v>0</v>
      </c>
      <c r="AW95" s="124">
        <f>'D1.4 - Elektroinstalace'!J34</f>
        <v>0</v>
      </c>
      <c r="AX95" s="124">
        <f>'D1.4 - Elektroinstalace'!J35</f>
        <v>0</v>
      </c>
      <c r="AY95" s="124">
        <f>'D1.4 - Elektroinstalace'!J36</f>
        <v>0</v>
      </c>
      <c r="AZ95" s="124">
        <f>'D1.4 - Elektroinstalace'!F33</f>
        <v>0</v>
      </c>
      <c r="BA95" s="124">
        <f>'D1.4 - Elektroinstalace'!F34</f>
        <v>0</v>
      </c>
      <c r="BB95" s="124">
        <f>'D1.4 - Elektroinstalace'!F35</f>
        <v>0</v>
      </c>
      <c r="BC95" s="124">
        <f>'D1.4 - Elektroinstalace'!F36</f>
        <v>0</v>
      </c>
      <c r="BD95" s="126">
        <f>'D1.4 - Elektroinstalace'!F37</f>
        <v>0</v>
      </c>
      <c r="BE95" s="7"/>
      <c r="BT95" s="127" t="s">
        <v>87</v>
      </c>
      <c r="BV95" s="127" t="s">
        <v>81</v>
      </c>
      <c r="BW95" s="127" t="s">
        <v>88</v>
      </c>
      <c r="BX95" s="127" t="s">
        <v>5</v>
      </c>
      <c r="CL95" s="127" t="s">
        <v>1</v>
      </c>
      <c r="CM95" s="127" t="s">
        <v>89</v>
      </c>
    </row>
    <row r="96" s="2" customFormat="1" ht="30" customHeight="1">
      <c r="A96" s="34"/>
      <c r="B96" s="35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6"/>
      <c r="AR96" s="40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</row>
    <row r="97" s="2" customFormat="1" ht="6.96" customHeight="1">
      <c r="A97" s="34"/>
      <c r="B97" s="62"/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40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</row>
  </sheetData>
  <sheetProtection sheet="1" formatColumns="0" formatRows="0" objects="1" scenarios="1" spinCount="100000" saltValue="EObAPgVmTkOGZFXDMCIuoPA6EkiKtqyqTW/SzkblRs/BaIT/Fcmcs9idXYeeaK5RNaVxeI02qevhMh5OFntqwg==" hashValue="hJyzwT4UBEvTVfEHEmBmQHKLvjS6kAba+FeMRhW8zpX803RUTppiMdCvneIo40e2QPdy4Z9+keftosVI4c+fsA==" algorithmName="SHA-512" password="CC35"/>
  <mergeCells count="42"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M90:AP90"/>
    <mergeCell ref="L85:AO85"/>
    <mergeCell ref="AM87:AN87"/>
    <mergeCell ref="AM89:AP89"/>
    <mergeCell ref="AS89:AT91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</mergeCells>
  <hyperlinks>
    <hyperlink ref="A95" location="'D1.4 - Elektroinstalace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50.83" style="1" customWidth="1"/>
    <col min="7" max="7" width="7" style="1" customWidth="1"/>
    <col min="8" max="8" width="11.5" style="1" customWidth="1"/>
    <col min="9" max="9" width="20.17" style="128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28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3" t="s">
        <v>88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1"/>
      <c r="J3" s="130"/>
      <c r="K3" s="130"/>
      <c r="L3" s="16"/>
      <c r="AT3" s="13" t="s">
        <v>89</v>
      </c>
    </row>
    <row r="4" s="1" customFormat="1" ht="24.96" customHeight="1">
      <c r="B4" s="16"/>
      <c r="D4" s="132" t="s">
        <v>90</v>
      </c>
      <c r="I4" s="128"/>
      <c r="L4" s="16"/>
      <c r="M4" s="133" t="s">
        <v>10</v>
      </c>
      <c r="AT4" s="13" t="s">
        <v>4</v>
      </c>
    </row>
    <row r="5" s="1" customFormat="1" ht="6.96" customHeight="1">
      <c r="B5" s="16"/>
      <c r="I5" s="128"/>
      <c r="L5" s="16"/>
    </row>
    <row r="6" s="1" customFormat="1" ht="12" customHeight="1">
      <c r="B6" s="16"/>
      <c r="D6" s="134" t="s">
        <v>15</v>
      </c>
      <c r="I6" s="128"/>
      <c r="L6" s="16"/>
    </row>
    <row r="7" s="1" customFormat="1" ht="16.5" customHeight="1">
      <c r="B7" s="16"/>
      <c r="E7" s="135" t="str">
        <f>'Rekapitulace stavby'!K6</f>
        <v>Město Bílina - Vybudování VO podél cesty k letnímu kinu</v>
      </c>
      <c r="F7" s="134"/>
      <c r="G7" s="134"/>
      <c r="H7" s="134"/>
      <c r="I7" s="128"/>
      <c r="L7" s="16"/>
    </row>
    <row r="8" s="2" customFormat="1" ht="12" customHeight="1">
      <c r="A8" s="34"/>
      <c r="B8" s="40"/>
      <c r="C8" s="34"/>
      <c r="D8" s="134" t="s">
        <v>91</v>
      </c>
      <c r="E8" s="34"/>
      <c r="F8" s="34"/>
      <c r="G8" s="34"/>
      <c r="H8" s="34"/>
      <c r="I8" s="136"/>
      <c r="J8" s="34"/>
      <c r="K8" s="34"/>
      <c r="L8" s="59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6.5" customHeight="1">
      <c r="A9" s="34"/>
      <c r="B9" s="40"/>
      <c r="C9" s="34"/>
      <c r="D9" s="34"/>
      <c r="E9" s="137" t="s">
        <v>92</v>
      </c>
      <c r="F9" s="34"/>
      <c r="G9" s="34"/>
      <c r="H9" s="34"/>
      <c r="I9" s="136"/>
      <c r="J9" s="34"/>
      <c r="K9" s="34"/>
      <c r="L9" s="59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>
      <c r="A10" s="34"/>
      <c r="B10" s="40"/>
      <c r="C10" s="34"/>
      <c r="D10" s="34"/>
      <c r="E10" s="34"/>
      <c r="F10" s="34"/>
      <c r="G10" s="34"/>
      <c r="H10" s="34"/>
      <c r="I10" s="136"/>
      <c r="J10" s="34"/>
      <c r="K10" s="34"/>
      <c r="L10" s="59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2" customHeight="1">
      <c r="A11" s="34"/>
      <c r="B11" s="40"/>
      <c r="C11" s="34"/>
      <c r="D11" s="134" t="s">
        <v>17</v>
      </c>
      <c r="E11" s="34"/>
      <c r="F11" s="138" t="s">
        <v>1</v>
      </c>
      <c r="G11" s="34"/>
      <c r="H11" s="34"/>
      <c r="I11" s="139" t="s">
        <v>18</v>
      </c>
      <c r="J11" s="138" t="s">
        <v>1</v>
      </c>
      <c r="K11" s="34"/>
      <c r="L11" s="59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40"/>
      <c r="C12" s="34"/>
      <c r="D12" s="134" t="s">
        <v>19</v>
      </c>
      <c r="E12" s="34"/>
      <c r="F12" s="138" t="s">
        <v>20</v>
      </c>
      <c r="G12" s="34"/>
      <c r="H12" s="34"/>
      <c r="I12" s="139" t="s">
        <v>21</v>
      </c>
      <c r="J12" s="140" t="str">
        <f>'Rekapitulace stavby'!AN8</f>
        <v>7. 12. 2019</v>
      </c>
      <c r="K12" s="34"/>
      <c r="L12" s="59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0.8" customHeight="1">
      <c r="A13" s="34"/>
      <c r="B13" s="40"/>
      <c r="C13" s="34"/>
      <c r="D13" s="34"/>
      <c r="E13" s="34"/>
      <c r="F13" s="34"/>
      <c r="G13" s="34"/>
      <c r="H13" s="34"/>
      <c r="I13" s="136"/>
      <c r="J13" s="34"/>
      <c r="K13" s="34"/>
      <c r="L13" s="59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40"/>
      <c r="C14" s="34"/>
      <c r="D14" s="134" t="s">
        <v>23</v>
      </c>
      <c r="E14" s="34"/>
      <c r="F14" s="34"/>
      <c r="G14" s="34"/>
      <c r="H14" s="34"/>
      <c r="I14" s="139" t="s">
        <v>24</v>
      </c>
      <c r="J14" s="138" t="s">
        <v>25</v>
      </c>
      <c r="K14" s="34"/>
      <c r="L14" s="59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8" customHeight="1">
      <c r="A15" s="34"/>
      <c r="B15" s="40"/>
      <c r="C15" s="34"/>
      <c r="D15" s="34"/>
      <c r="E15" s="138" t="s">
        <v>26</v>
      </c>
      <c r="F15" s="34"/>
      <c r="G15" s="34"/>
      <c r="H15" s="34"/>
      <c r="I15" s="139" t="s">
        <v>27</v>
      </c>
      <c r="J15" s="138" t="s">
        <v>28</v>
      </c>
      <c r="K15" s="34"/>
      <c r="L15" s="59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6.96" customHeight="1">
      <c r="A16" s="34"/>
      <c r="B16" s="40"/>
      <c r="C16" s="34"/>
      <c r="D16" s="34"/>
      <c r="E16" s="34"/>
      <c r="F16" s="34"/>
      <c r="G16" s="34"/>
      <c r="H16" s="34"/>
      <c r="I16" s="136"/>
      <c r="J16" s="34"/>
      <c r="K16" s="34"/>
      <c r="L16" s="59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2" customHeight="1">
      <c r="A17" s="34"/>
      <c r="B17" s="40"/>
      <c r="C17" s="34"/>
      <c r="D17" s="134" t="s">
        <v>29</v>
      </c>
      <c r="E17" s="34"/>
      <c r="F17" s="34"/>
      <c r="G17" s="34"/>
      <c r="H17" s="34"/>
      <c r="I17" s="139" t="s">
        <v>24</v>
      </c>
      <c r="J17" s="29" t="str">
        <f>'Rekapitulace stavby'!AN13</f>
        <v>Vyplň údaj</v>
      </c>
      <c r="K17" s="34"/>
      <c r="L17" s="59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8" customHeight="1">
      <c r="A18" s="34"/>
      <c r="B18" s="40"/>
      <c r="C18" s="34"/>
      <c r="D18" s="34"/>
      <c r="E18" s="29" t="str">
        <f>'Rekapitulace stavby'!E14</f>
        <v>Vyplň údaj</v>
      </c>
      <c r="F18" s="138"/>
      <c r="G18" s="138"/>
      <c r="H18" s="138"/>
      <c r="I18" s="139" t="s">
        <v>27</v>
      </c>
      <c r="J18" s="29" t="str">
        <f>'Rekapitulace stavby'!AN14</f>
        <v>Vyplň údaj</v>
      </c>
      <c r="K18" s="34"/>
      <c r="L18" s="59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6.96" customHeight="1">
      <c r="A19" s="34"/>
      <c r="B19" s="40"/>
      <c r="C19" s="34"/>
      <c r="D19" s="34"/>
      <c r="E19" s="34"/>
      <c r="F19" s="34"/>
      <c r="G19" s="34"/>
      <c r="H19" s="34"/>
      <c r="I19" s="136"/>
      <c r="J19" s="34"/>
      <c r="K19" s="34"/>
      <c r="L19" s="59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2" customHeight="1">
      <c r="A20" s="34"/>
      <c r="B20" s="40"/>
      <c r="C20" s="34"/>
      <c r="D20" s="134" t="s">
        <v>31</v>
      </c>
      <c r="E20" s="34"/>
      <c r="F20" s="34"/>
      <c r="G20" s="34"/>
      <c r="H20" s="34"/>
      <c r="I20" s="139" t="s">
        <v>24</v>
      </c>
      <c r="J20" s="138" t="s">
        <v>32</v>
      </c>
      <c r="K20" s="34"/>
      <c r="L20" s="59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8" customHeight="1">
      <c r="A21" s="34"/>
      <c r="B21" s="40"/>
      <c r="C21" s="34"/>
      <c r="D21" s="34"/>
      <c r="E21" s="138" t="s">
        <v>33</v>
      </c>
      <c r="F21" s="34"/>
      <c r="G21" s="34"/>
      <c r="H21" s="34"/>
      <c r="I21" s="139" t="s">
        <v>27</v>
      </c>
      <c r="J21" s="138" t="s">
        <v>34</v>
      </c>
      <c r="K21" s="34"/>
      <c r="L21" s="59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6.96" customHeight="1">
      <c r="A22" s="34"/>
      <c r="B22" s="40"/>
      <c r="C22" s="34"/>
      <c r="D22" s="34"/>
      <c r="E22" s="34"/>
      <c r="F22" s="34"/>
      <c r="G22" s="34"/>
      <c r="H22" s="34"/>
      <c r="I22" s="136"/>
      <c r="J22" s="34"/>
      <c r="K22" s="34"/>
      <c r="L22" s="59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2" customHeight="1">
      <c r="A23" s="34"/>
      <c r="B23" s="40"/>
      <c r="C23" s="34"/>
      <c r="D23" s="134" t="s">
        <v>36</v>
      </c>
      <c r="E23" s="34"/>
      <c r="F23" s="34"/>
      <c r="G23" s="34"/>
      <c r="H23" s="34"/>
      <c r="I23" s="139" t="s">
        <v>24</v>
      </c>
      <c r="J23" s="138" t="s">
        <v>32</v>
      </c>
      <c r="K23" s="34"/>
      <c r="L23" s="59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8" customHeight="1">
      <c r="A24" s="34"/>
      <c r="B24" s="40"/>
      <c r="C24" s="34"/>
      <c r="D24" s="34"/>
      <c r="E24" s="138" t="s">
        <v>33</v>
      </c>
      <c r="F24" s="34"/>
      <c r="G24" s="34"/>
      <c r="H24" s="34"/>
      <c r="I24" s="139" t="s">
        <v>27</v>
      </c>
      <c r="J24" s="138" t="s">
        <v>34</v>
      </c>
      <c r="K24" s="34"/>
      <c r="L24" s="59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6.96" customHeight="1">
      <c r="A25" s="34"/>
      <c r="B25" s="40"/>
      <c r="C25" s="34"/>
      <c r="D25" s="34"/>
      <c r="E25" s="34"/>
      <c r="F25" s="34"/>
      <c r="G25" s="34"/>
      <c r="H25" s="34"/>
      <c r="I25" s="136"/>
      <c r="J25" s="34"/>
      <c r="K25" s="34"/>
      <c r="L25" s="59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2" customHeight="1">
      <c r="A26" s="34"/>
      <c r="B26" s="40"/>
      <c r="C26" s="34"/>
      <c r="D26" s="134" t="s">
        <v>37</v>
      </c>
      <c r="E26" s="34"/>
      <c r="F26" s="34"/>
      <c r="G26" s="34"/>
      <c r="H26" s="34"/>
      <c r="I26" s="136"/>
      <c r="J26" s="34"/>
      <c r="K26" s="34"/>
      <c r="L26" s="59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8" customFormat="1" ht="76.5" customHeight="1">
      <c r="A27" s="141"/>
      <c r="B27" s="142"/>
      <c r="C27" s="141"/>
      <c r="D27" s="141"/>
      <c r="E27" s="143" t="s">
        <v>38</v>
      </c>
      <c r="F27" s="143"/>
      <c r="G27" s="143"/>
      <c r="H27" s="143"/>
      <c r="I27" s="144"/>
      <c r="J27" s="141"/>
      <c r="K27" s="141"/>
      <c r="L27" s="145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34"/>
      <c r="B28" s="40"/>
      <c r="C28" s="34"/>
      <c r="D28" s="34"/>
      <c r="E28" s="34"/>
      <c r="F28" s="34"/>
      <c r="G28" s="34"/>
      <c r="H28" s="34"/>
      <c r="I28" s="136"/>
      <c r="J28" s="34"/>
      <c r="K28" s="34"/>
      <c r="L28" s="59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40"/>
      <c r="C29" s="34"/>
      <c r="D29" s="146"/>
      <c r="E29" s="146"/>
      <c r="F29" s="146"/>
      <c r="G29" s="146"/>
      <c r="H29" s="146"/>
      <c r="I29" s="147"/>
      <c r="J29" s="146"/>
      <c r="K29" s="146"/>
      <c r="L29" s="59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25.44" customHeight="1">
      <c r="A30" s="34"/>
      <c r="B30" s="40"/>
      <c r="C30" s="34"/>
      <c r="D30" s="148" t="s">
        <v>39</v>
      </c>
      <c r="E30" s="34"/>
      <c r="F30" s="34"/>
      <c r="G30" s="34"/>
      <c r="H30" s="34"/>
      <c r="I30" s="136"/>
      <c r="J30" s="149">
        <f>ROUND(J119, 2)</f>
        <v>0</v>
      </c>
      <c r="K30" s="34"/>
      <c r="L30" s="59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40"/>
      <c r="C31" s="34"/>
      <c r="D31" s="146"/>
      <c r="E31" s="146"/>
      <c r="F31" s="146"/>
      <c r="G31" s="146"/>
      <c r="H31" s="146"/>
      <c r="I31" s="147"/>
      <c r="J31" s="146"/>
      <c r="K31" s="146"/>
      <c r="L31" s="59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40"/>
      <c r="C32" s="34"/>
      <c r="D32" s="34"/>
      <c r="E32" s="34"/>
      <c r="F32" s="150" t="s">
        <v>41</v>
      </c>
      <c r="G32" s="34"/>
      <c r="H32" s="34"/>
      <c r="I32" s="151" t="s">
        <v>40</v>
      </c>
      <c r="J32" s="150" t="s">
        <v>42</v>
      </c>
      <c r="K32" s="34"/>
      <c r="L32" s="59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14.4" customHeight="1">
      <c r="A33" s="34"/>
      <c r="B33" s="40"/>
      <c r="C33" s="34"/>
      <c r="D33" s="152" t="s">
        <v>43</v>
      </c>
      <c r="E33" s="134" t="s">
        <v>44</v>
      </c>
      <c r="F33" s="153">
        <f>ROUND((SUM(BE119:BE173)),  2)</f>
        <v>0</v>
      </c>
      <c r="G33" s="34"/>
      <c r="H33" s="34"/>
      <c r="I33" s="154">
        <v>0.20999999999999999</v>
      </c>
      <c r="J33" s="153">
        <f>ROUND(((SUM(BE119:BE173))*I33),  2)</f>
        <v>0</v>
      </c>
      <c r="K33" s="34"/>
      <c r="L33" s="59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40"/>
      <c r="C34" s="34"/>
      <c r="D34" s="34"/>
      <c r="E34" s="134" t="s">
        <v>45</v>
      </c>
      <c r="F34" s="153">
        <f>ROUND((SUM(BF119:BF173)),  2)</f>
        <v>0</v>
      </c>
      <c r="G34" s="34"/>
      <c r="H34" s="34"/>
      <c r="I34" s="154">
        <v>0.14999999999999999</v>
      </c>
      <c r="J34" s="153">
        <f>ROUND(((SUM(BF119:BF173))*I34),  2)</f>
        <v>0</v>
      </c>
      <c r="K34" s="34"/>
      <c r="L34" s="59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40"/>
      <c r="C35" s="34"/>
      <c r="D35" s="34"/>
      <c r="E35" s="134" t="s">
        <v>46</v>
      </c>
      <c r="F35" s="153">
        <f>ROUND((SUM(BG119:BG173)),  2)</f>
        <v>0</v>
      </c>
      <c r="G35" s="34"/>
      <c r="H35" s="34"/>
      <c r="I35" s="154">
        <v>0.20999999999999999</v>
      </c>
      <c r="J35" s="153">
        <f>0</f>
        <v>0</v>
      </c>
      <c r="K35" s="34"/>
      <c r="L35" s="59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40"/>
      <c r="C36" s="34"/>
      <c r="D36" s="34"/>
      <c r="E36" s="134" t="s">
        <v>47</v>
      </c>
      <c r="F36" s="153">
        <f>ROUND((SUM(BH119:BH173)),  2)</f>
        <v>0</v>
      </c>
      <c r="G36" s="34"/>
      <c r="H36" s="34"/>
      <c r="I36" s="154">
        <v>0.14999999999999999</v>
      </c>
      <c r="J36" s="153">
        <f>0</f>
        <v>0</v>
      </c>
      <c r="K36" s="34"/>
      <c r="L36" s="59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40"/>
      <c r="C37" s="34"/>
      <c r="D37" s="34"/>
      <c r="E37" s="134" t="s">
        <v>48</v>
      </c>
      <c r="F37" s="153">
        <f>ROUND((SUM(BI119:BI173)),  2)</f>
        <v>0</v>
      </c>
      <c r="G37" s="34"/>
      <c r="H37" s="34"/>
      <c r="I37" s="154">
        <v>0</v>
      </c>
      <c r="J37" s="153">
        <f>0</f>
        <v>0</v>
      </c>
      <c r="K37" s="34"/>
      <c r="L37" s="59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6.96" customHeight="1">
      <c r="A38" s="34"/>
      <c r="B38" s="40"/>
      <c r="C38" s="34"/>
      <c r="D38" s="34"/>
      <c r="E38" s="34"/>
      <c r="F38" s="34"/>
      <c r="G38" s="34"/>
      <c r="H38" s="34"/>
      <c r="I38" s="136"/>
      <c r="J38" s="34"/>
      <c r="K38" s="34"/>
      <c r="L38" s="59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2" customFormat="1" ht="25.44" customHeight="1">
      <c r="A39" s="34"/>
      <c r="B39" s="40"/>
      <c r="C39" s="155"/>
      <c r="D39" s="156" t="s">
        <v>49</v>
      </c>
      <c r="E39" s="157"/>
      <c r="F39" s="157"/>
      <c r="G39" s="158" t="s">
        <v>50</v>
      </c>
      <c r="H39" s="159" t="s">
        <v>51</v>
      </c>
      <c r="I39" s="160"/>
      <c r="J39" s="161">
        <f>SUM(J30:J37)</f>
        <v>0</v>
      </c>
      <c r="K39" s="162"/>
      <c r="L39" s="59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14.4" customHeight="1">
      <c r="A40" s="34"/>
      <c r="B40" s="40"/>
      <c r="C40" s="34"/>
      <c r="D40" s="34"/>
      <c r="E40" s="34"/>
      <c r="F40" s="34"/>
      <c r="G40" s="34"/>
      <c r="H40" s="34"/>
      <c r="I40" s="136"/>
      <c r="J40" s="34"/>
      <c r="K40" s="34"/>
      <c r="L40" s="59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1" customFormat="1" ht="14.4" customHeight="1">
      <c r="B41" s="16"/>
      <c r="I41" s="128"/>
      <c r="L41" s="16"/>
    </row>
    <row r="42" s="1" customFormat="1" ht="14.4" customHeight="1">
      <c r="B42" s="16"/>
      <c r="I42" s="128"/>
      <c r="L42" s="16"/>
    </row>
    <row r="43" s="1" customFormat="1" ht="14.4" customHeight="1">
      <c r="B43" s="16"/>
      <c r="I43" s="128"/>
      <c r="L43" s="16"/>
    </row>
    <row r="44" s="1" customFormat="1" ht="14.4" customHeight="1">
      <c r="B44" s="16"/>
      <c r="I44" s="128"/>
      <c r="L44" s="16"/>
    </row>
    <row r="45" s="1" customFormat="1" ht="14.4" customHeight="1">
      <c r="B45" s="16"/>
      <c r="I45" s="128"/>
      <c r="L45" s="16"/>
    </row>
    <row r="46" s="1" customFormat="1" ht="14.4" customHeight="1">
      <c r="B46" s="16"/>
      <c r="I46" s="128"/>
      <c r="L46" s="16"/>
    </row>
    <row r="47" s="1" customFormat="1" ht="14.4" customHeight="1">
      <c r="B47" s="16"/>
      <c r="I47" s="128"/>
      <c r="L47" s="16"/>
    </row>
    <row r="48" s="1" customFormat="1" ht="14.4" customHeight="1">
      <c r="B48" s="16"/>
      <c r="I48" s="128"/>
      <c r="L48" s="16"/>
    </row>
    <row r="49" s="1" customFormat="1" ht="14.4" customHeight="1">
      <c r="B49" s="16"/>
      <c r="I49" s="128"/>
      <c r="L49" s="16"/>
    </row>
    <row r="50" s="2" customFormat="1" ht="14.4" customHeight="1">
      <c r="B50" s="59"/>
      <c r="D50" s="163" t="s">
        <v>52</v>
      </c>
      <c r="E50" s="164"/>
      <c r="F50" s="164"/>
      <c r="G50" s="163" t="s">
        <v>53</v>
      </c>
      <c r="H50" s="164"/>
      <c r="I50" s="165"/>
      <c r="J50" s="164"/>
      <c r="K50" s="164"/>
      <c r="L50" s="59"/>
    </row>
    <row r="51">
      <c r="B51" s="16"/>
      <c r="L51" s="16"/>
    </row>
    <row r="52">
      <c r="B52" s="16"/>
      <c r="L52" s="16"/>
    </row>
    <row r="53">
      <c r="B53" s="16"/>
      <c r="L53" s="16"/>
    </row>
    <row r="54">
      <c r="B54" s="16"/>
      <c r="L54" s="16"/>
    </row>
    <row r="55">
      <c r="B55" s="16"/>
      <c r="L55" s="16"/>
    </row>
    <row r="56">
      <c r="B56" s="16"/>
      <c r="L56" s="16"/>
    </row>
    <row r="57">
      <c r="B57" s="16"/>
      <c r="L57" s="16"/>
    </row>
    <row r="58">
      <c r="B58" s="16"/>
      <c r="L58" s="16"/>
    </row>
    <row r="59">
      <c r="B59" s="16"/>
      <c r="L59" s="16"/>
    </row>
    <row r="60">
      <c r="B60" s="16"/>
      <c r="L60" s="16"/>
    </row>
    <row r="61" s="2" customFormat="1">
      <c r="A61" s="34"/>
      <c r="B61" s="40"/>
      <c r="C61" s="34"/>
      <c r="D61" s="166" t="s">
        <v>54</v>
      </c>
      <c r="E61" s="167"/>
      <c r="F61" s="168" t="s">
        <v>55</v>
      </c>
      <c r="G61" s="166" t="s">
        <v>54</v>
      </c>
      <c r="H61" s="167"/>
      <c r="I61" s="169"/>
      <c r="J61" s="170" t="s">
        <v>55</v>
      </c>
      <c r="K61" s="167"/>
      <c r="L61" s="59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6"/>
      <c r="L62" s="16"/>
    </row>
    <row r="63">
      <c r="B63" s="16"/>
      <c r="L63" s="16"/>
    </row>
    <row r="64">
      <c r="B64" s="16"/>
      <c r="L64" s="16"/>
    </row>
    <row r="65" s="2" customFormat="1">
      <c r="A65" s="34"/>
      <c r="B65" s="40"/>
      <c r="C65" s="34"/>
      <c r="D65" s="163" t="s">
        <v>56</v>
      </c>
      <c r="E65" s="171"/>
      <c r="F65" s="171"/>
      <c r="G65" s="163" t="s">
        <v>57</v>
      </c>
      <c r="H65" s="171"/>
      <c r="I65" s="172"/>
      <c r="J65" s="171"/>
      <c r="K65" s="171"/>
      <c r="L65" s="59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6"/>
      <c r="L66" s="16"/>
    </row>
    <row r="67">
      <c r="B67" s="16"/>
      <c r="L67" s="16"/>
    </row>
    <row r="68">
      <c r="B68" s="16"/>
      <c r="L68" s="16"/>
    </row>
    <row r="69">
      <c r="B69" s="16"/>
      <c r="L69" s="16"/>
    </row>
    <row r="70">
      <c r="B70" s="16"/>
      <c r="L70" s="16"/>
    </row>
    <row r="71">
      <c r="B71" s="16"/>
      <c r="L71" s="16"/>
    </row>
    <row r="72">
      <c r="B72" s="16"/>
      <c r="L72" s="16"/>
    </row>
    <row r="73">
      <c r="B73" s="16"/>
      <c r="L73" s="16"/>
    </row>
    <row r="74">
      <c r="B74" s="16"/>
      <c r="L74" s="16"/>
    </row>
    <row r="75">
      <c r="B75" s="16"/>
      <c r="L75" s="16"/>
    </row>
    <row r="76" s="2" customFormat="1">
      <c r="A76" s="34"/>
      <c r="B76" s="40"/>
      <c r="C76" s="34"/>
      <c r="D76" s="166" t="s">
        <v>54</v>
      </c>
      <c r="E76" s="167"/>
      <c r="F76" s="168" t="s">
        <v>55</v>
      </c>
      <c r="G76" s="166" t="s">
        <v>54</v>
      </c>
      <c r="H76" s="167"/>
      <c r="I76" s="169"/>
      <c r="J76" s="170" t="s">
        <v>55</v>
      </c>
      <c r="K76" s="167"/>
      <c r="L76" s="59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173"/>
      <c r="C77" s="174"/>
      <c r="D77" s="174"/>
      <c r="E77" s="174"/>
      <c r="F77" s="174"/>
      <c r="G77" s="174"/>
      <c r="H77" s="174"/>
      <c r="I77" s="175"/>
      <c r="J77" s="174"/>
      <c r="K77" s="174"/>
      <c r="L77" s="59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176"/>
      <c r="C81" s="177"/>
      <c r="D81" s="177"/>
      <c r="E81" s="177"/>
      <c r="F81" s="177"/>
      <c r="G81" s="177"/>
      <c r="H81" s="177"/>
      <c r="I81" s="178"/>
      <c r="J81" s="177"/>
      <c r="K81" s="177"/>
      <c r="L81" s="59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93</v>
      </c>
      <c r="D82" s="36"/>
      <c r="E82" s="36"/>
      <c r="F82" s="36"/>
      <c r="G82" s="36"/>
      <c r="H82" s="36"/>
      <c r="I82" s="136"/>
      <c r="J82" s="36"/>
      <c r="K82" s="36"/>
      <c r="L82" s="59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6"/>
      <c r="D83" s="36"/>
      <c r="E83" s="36"/>
      <c r="F83" s="36"/>
      <c r="G83" s="36"/>
      <c r="H83" s="36"/>
      <c r="I83" s="136"/>
      <c r="J83" s="36"/>
      <c r="K83" s="36"/>
      <c r="L83" s="59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15</v>
      </c>
      <c r="D84" s="36"/>
      <c r="E84" s="36"/>
      <c r="F84" s="36"/>
      <c r="G84" s="36"/>
      <c r="H84" s="36"/>
      <c r="I84" s="136"/>
      <c r="J84" s="36"/>
      <c r="K84" s="36"/>
      <c r="L84" s="59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16.5" customHeight="1">
      <c r="A85" s="34"/>
      <c r="B85" s="35"/>
      <c r="C85" s="36"/>
      <c r="D85" s="36"/>
      <c r="E85" s="179" t="str">
        <f>E7</f>
        <v>Město Bílina - Vybudování VO podél cesty k letnímu kinu</v>
      </c>
      <c r="F85" s="28"/>
      <c r="G85" s="28"/>
      <c r="H85" s="28"/>
      <c r="I85" s="136"/>
      <c r="J85" s="36"/>
      <c r="K85" s="36"/>
      <c r="L85" s="59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12" customHeight="1">
      <c r="A86" s="34"/>
      <c r="B86" s="35"/>
      <c r="C86" s="28" t="s">
        <v>91</v>
      </c>
      <c r="D86" s="36"/>
      <c r="E86" s="36"/>
      <c r="F86" s="36"/>
      <c r="G86" s="36"/>
      <c r="H86" s="36"/>
      <c r="I86" s="136"/>
      <c r="J86" s="36"/>
      <c r="K86" s="36"/>
      <c r="L86" s="59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16.5" customHeight="1">
      <c r="A87" s="34"/>
      <c r="B87" s="35"/>
      <c r="C87" s="36"/>
      <c r="D87" s="36"/>
      <c r="E87" s="72" t="str">
        <f>E9</f>
        <v>D1.4 - Elektroinstalace</v>
      </c>
      <c r="F87" s="36"/>
      <c r="G87" s="36"/>
      <c r="H87" s="36"/>
      <c r="I87" s="136"/>
      <c r="J87" s="36"/>
      <c r="K87" s="36"/>
      <c r="L87" s="59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6.96" customHeight="1">
      <c r="A88" s="34"/>
      <c r="B88" s="35"/>
      <c r="C88" s="36"/>
      <c r="D88" s="36"/>
      <c r="E88" s="36"/>
      <c r="F88" s="36"/>
      <c r="G88" s="36"/>
      <c r="H88" s="36"/>
      <c r="I88" s="136"/>
      <c r="J88" s="36"/>
      <c r="K88" s="36"/>
      <c r="L88" s="59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2" customHeight="1">
      <c r="A89" s="34"/>
      <c r="B89" s="35"/>
      <c r="C89" s="28" t="s">
        <v>19</v>
      </c>
      <c r="D89" s="36"/>
      <c r="E89" s="36"/>
      <c r="F89" s="23" t="str">
        <f>F12</f>
        <v xml:space="preserve"> </v>
      </c>
      <c r="G89" s="36"/>
      <c r="H89" s="36"/>
      <c r="I89" s="139" t="s">
        <v>21</v>
      </c>
      <c r="J89" s="75" t="str">
        <f>IF(J12="","",J12)</f>
        <v>7. 12. 2019</v>
      </c>
      <c r="K89" s="36"/>
      <c r="L89" s="59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6"/>
      <c r="D90" s="36"/>
      <c r="E90" s="36"/>
      <c r="F90" s="36"/>
      <c r="G90" s="36"/>
      <c r="H90" s="36"/>
      <c r="I90" s="136"/>
      <c r="J90" s="36"/>
      <c r="K90" s="36"/>
      <c r="L90" s="59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5.15" customHeight="1">
      <c r="A91" s="34"/>
      <c r="B91" s="35"/>
      <c r="C91" s="28" t="s">
        <v>23</v>
      </c>
      <c r="D91" s="36"/>
      <c r="E91" s="36"/>
      <c r="F91" s="23" t="str">
        <f>E15</f>
        <v>Město Bílina</v>
      </c>
      <c r="G91" s="36"/>
      <c r="H91" s="36"/>
      <c r="I91" s="139" t="s">
        <v>31</v>
      </c>
      <c r="J91" s="32" t="str">
        <f>E21</f>
        <v>Tomáš Behina</v>
      </c>
      <c r="K91" s="36"/>
      <c r="L91" s="59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15.15" customHeight="1">
      <c r="A92" s="34"/>
      <c r="B92" s="35"/>
      <c r="C92" s="28" t="s">
        <v>29</v>
      </c>
      <c r="D92" s="36"/>
      <c r="E92" s="36"/>
      <c r="F92" s="23" t="str">
        <f>IF(E18="","",E18)</f>
        <v>Vyplň údaj</v>
      </c>
      <c r="G92" s="36"/>
      <c r="H92" s="36"/>
      <c r="I92" s="139" t="s">
        <v>36</v>
      </c>
      <c r="J92" s="32" t="str">
        <f>E24</f>
        <v>Tomáš Behina</v>
      </c>
      <c r="K92" s="36"/>
      <c r="L92" s="59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0.32" customHeight="1">
      <c r="A93" s="34"/>
      <c r="B93" s="35"/>
      <c r="C93" s="36"/>
      <c r="D93" s="36"/>
      <c r="E93" s="36"/>
      <c r="F93" s="36"/>
      <c r="G93" s="36"/>
      <c r="H93" s="36"/>
      <c r="I93" s="136"/>
      <c r="J93" s="36"/>
      <c r="K93" s="36"/>
      <c r="L93" s="59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29.28" customHeight="1">
      <c r="A94" s="34"/>
      <c r="B94" s="35"/>
      <c r="C94" s="180" t="s">
        <v>94</v>
      </c>
      <c r="D94" s="181"/>
      <c r="E94" s="181"/>
      <c r="F94" s="181"/>
      <c r="G94" s="181"/>
      <c r="H94" s="181"/>
      <c r="I94" s="182"/>
      <c r="J94" s="183" t="s">
        <v>95</v>
      </c>
      <c r="K94" s="181"/>
      <c r="L94" s="59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6"/>
      <c r="D95" s="36"/>
      <c r="E95" s="36"/>
      <c r="F95" s="36"/>
      <c r="G95" s="36"/>
      <c r="H95" s="36"/>
      <c r="I95" s="136"/>
      <c r="J95" s="36"/>
      <c r="K95" s="36"/>
      <c r="L95" s="59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2.8" customHeight="1">
      <c r="A96" s="34"/>
      <c r="B96" s="35"/>
      <c r="C96" s="184" t="s">
        <v>96</v>
      </c>
      <c r="D96" s="36"/>
      <c r="E96" s="36"/>
      <c r="F96" s="36"/>
      <c r="G96" s="36"/>
      <c r="H96" s="36"/>
      <c r="I96" s="136"/>
      <c r="J96" s="106">
        <f>J119</f>
        <v>0</v>
      </c>
      <c r="K96" s="36"/>
      <c r="L96" s="59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3" t="s">
        <v>97</v>
      </c>
    </row>
    <row r="97" s="9" customFormat="1" ht="24.96" customHeight="1">
      <c r="A97" s="9"/>
      <c r="B97" s="185"/>
      <c r="C97" s="186"/>
      <c r="D97" s="187" t="s">
        <v>98</v>
      </c>
      <c r="E97" s="188"/>
      <c r="F97" s="188"/>
      <c r="G97" s="188"/>
      <c r="H97" s="188"/>
      <c r="I97" s="189"/>
      <c r="J97" s="190">
        <f>J120</f>
        <v>0</v>
      </c>
      <c r="K97" s="186"/>
      <c r="L97" s="19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85"/>
      <c r="C98" s="186"/>
      <c r="D98" s="187" t="s">
        <v>99</v>
      </c>
      <c r="E98" s="188"/>
      <c r="F98" s="188"/>
      <c r="G98" s="188"/>
      <c r="H98" s="188"/>
      <c r="I98" s="189"/>
      <c r="J98" s="190">
        <f>J148</f>
        <v>0</v>
      </c>
      <c r="K98" s="186"/>
      <c r="L98" s="191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85"/>
      <c r="C99" s="186"/>
      <c r="D99" s="187" t="s">
        <v>100</v>
      </c>
      <c r="E99" s="188"/>
      <c r="F99" s="188"/>
      <c r="G99" s="188"/>
      <c r="H99" s="188"/>
      <c r="I99" s="189"/>
      <c r="J99" s="190">
        <f>J164</f>
        <v>0</v>
      </c>
      <c r="K99" s="186"/>
      <c r="L99" s="191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4"/>
      <c r="B100" s="35"/>
      <c r="C100" s="36"/>
      <c r="D100" s="36"/>
      <c r="E100" s="36"/>
      <c r="F100" s="36"/>
      <c r="G100" s="36"/>
      <c r="H100" s="36"/>
      <c r="I100" s="136"/>
      <c r="J100" s="36"/>
      <c r="K100" s="36"/>
      <c r="L100" s="59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</row>
    <row r="101" s="2" customFormat="1" ht="6.96" customHeight="1">
      <c r="A101" s="34"/>
      <c r="B101" s="62"/>
      <c r="C101" s="63"/>
      <c r="D101" s="63"/>
      <c r="E101" s="63"/>
      <c r="F101" s="63"/>
      <c r="G101" s="63"/>
      <c r="H101" s="63"/>
      <c r="I101" s="175"/>
      <c r="J101" s="63"/>
      <c r="K101" s="63"/>
      <c r="L101" s="59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</row>
    <row r="105" s="2" customFormat="1" ht="6.96" customHeight="1">
      <c r="A105" s="34"/>
      <c r="B105" s="64"/>
      <c r="C105" s="65"/>
      <c r="D105" s="65"/>
      <c r="E105" s="65"/>
      <c r="F105" s="65"/>
      <c r="G105" s="65"/>
      <c r="H105" s="65"/>
      <c r="I105" s="178"/>
      <c r="J105" s="65"/>
      <c r="K105" s="65"/>
      <c r="L105" s="59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="2" customFormat="1" ht="24.96" customHeight="1">
      <c r="A106" s="34"/>
      <c r="B106" s="35"/>
      <c r="C106" s="19" t="s">
        <v>101</v>
      </c>
      <c r="D106" s="36"/>
      <c r="E106" s="36"/>
      <c r="F106" s="36"/>
      <c r="G106" s="36"/>
      <c r="H106" s="36"/>
      <c r="I106" s="136"/>
      <c r="J106" s="36"/>
      <c r="K106" s="36"/>
      <c r="L106" s="59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="2" customFormat="1" ht="6.96" customHeight="1">
      <c r="A107" s="34"/>
      <c r="B107" s="35"/>
      <c r="C107" s="36"/>
      <c r="D107" s="36"/>
      <c r="E107" s="36"/>
      <c r="F107" s="36"/>
      <c r="G107" s="36"/>
      <c r="H107" s="36"/>
      <c r="I107" s="136"/>
      <c r="J107" s="36"/>
      <c r="K107" s="36"/>
      <c r="L107" s="59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="2" customFormat="1" ht="12" customHeight="1">
      <c r="A108" s="34"/>
      <c r="B108" s="35"/>
      <c r="C108" s="28" t="s">
        <v>15</v>
      </c>
      <c r="D108" s="36"/>
      <c r="E108" s="36"/>
      <c r="F108" s="36"/>
      <c r="G108" s="36"/>
      <c r="H108" s="36"/>
      <c r="I108" s="136"/>
      <c r="J108" s="36"/>
      <c r="K108" s="36"/>
      <c r="L108" s="59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="2" customFormat="1" ht="16.5" customHeight="1">
      <c r="A109" s="34"/>
      <c r="B109" s="35"/>
      <c r="C109" s="36"/>
      <c r="D109" s="36"/>
      <c r="E109" s="179" t="str">
        <f>E7</f>
        <v>Město Bílina - Vybudování VO podél cesty k letnímu kinu</v>
      </c>
      <c r="F109" s="28"/>
      <c r="G109" s="28"/>
      <c r="H109" s="28"/>
      <c r="I109" s="136"/>
      <c r="J109" s="36"/>
      <c r="K109" s="36"/>
      <c r="L109" s="59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="2" customFormat="1" ht="12" customHeight="1">
      <c r="A110" s="34"/>
      <c r="B110" s="35"/>
      <c r="C110" s="28" t="s">
        <v>91</v>
      </c>
      <c r="D110" s="36"/>
      <c r="E110" s="36"/>
      <c r="F110" s="36"/>
      <c r="G110" s="36"/>
      <c r="H110" s="36"/>
      <c r="I110" s="136"/>
      <c r="J110" s="36"/>
      <c r="K110" s="36"/>
      <c r="L110" s="59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="2" customFormat="1" ht="16.5" customHeight="1">
      <c r="A111" s="34"/>
      <c r="B111" s="35"/>
      <c r="C111" s="36"/>
      <c r="D111" s="36"/>
      <c r="E111" s="72" t="str">
        <f>E9</f>
        <v>D1.4 - Elektroinstalace</v>
      </c>
      <c r="F111" s="36"/>
      <c r="G111" s="36"/>
      <c r="H111" s="36"/>
      <c r="I111" s="136"/>
      <c r="J111" s="36"/>
      <c r="K111" s="36"/>
      <c r="L111" s="59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6.96" customHeight="1">
      <c r="A112" s="34"/>
      <c r="B112" s="35"/>
      <c r="C112" s="36"/>
      <c r="D112" s="36"/>
      <c r="E112" s="36"/>
      <c r="F112" s="36"/>
      <c r="G112" s="36"/>
      <c r="H112" s="36"/>
      <c r="I112" s="136"/>
      <c r="J112" s="36"/>
      <c r="K112" s="36"/>
      <c r="L112" s="59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12" customHeight="1">
      <c r="A113" s="34"/>
      <c r="B113" s="35"/>
      <c r="C113" s="28" t="s">
        <v>19</v>
      </c>
      <c r="D113" s="36"/>
      <c r="E113" s="36"/>
      <c r="F113" s="23" t="str">
        <f>F12</f>
        <v xml:space="preserve"> </v>
      </c>
      <c r="G113" s="36"/>
      <c r="H113" s="36"/>
      <c r="I113" s="139" t="s">
        <v>21</v>
      </c>
      <c r="J113" s="75" t="str">
        <f>IF(J12="","",J12)</f>
        <v>7. 12. 2019</v>
      </c>
      <c r="K113" s="36"/>
      <c r="L113" s="59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6.96" customHeight="1">
      <c r="A114" s="34"/>
      <c r="B114" s="35"/>
      <c r="C114" s="36"/>
      <c r="D114" s="36"/>
      <c r="E114" s="36"/>
      <c r="F114" s="36"/>
      <c r="G114" s="36"/>
      <c r="H114" s="36"/>
      <c r="I114" s="136"/>
      <c r="J114" s="36"/>
      <c r="K114" s="36"/>
      <c r="L114" s="59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15.15" customHeight="1">
      <c r="A115" s="34"/>
      <c r="B115" s="35"/>
      <c r="C115" s="28" t="s">
        <v>23</v>
      </c>
      <c r="D115" s="36"/>
      <c r="E115" s="36"/>
      <c r="F115" s="23" t="str">
        <f>E15</f>
        <v>Město Bílina</v>
      </c>
      <c r="G115" s="36"/>
      <c r="H115" s="36"/>
      <c r="I115" s="139" t="s">
        <v>31</v>
      </c>
      <c r="J115" s="32" t="str">
        <f>E21</f>
        <v>Tomáš Behina</v>
      </c>
      <c r="K115" s="36"/>
      <c r="L115" s="59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15.15" customHeight="1">
      <c r="A116" s="34"/>
      <c r="B116" s="35"/>
      <c r="C116" s="28" t="s">
        <v>29</v>
      </c>
      <c r="D116" s="36"/>
      <c r="E116" s="36"/>
      <c r="F116" s="23" t="str">
        <f>IF(E18="","",E18)</f>
        <v>Vyplň údaj</v>
      </c>
      <c r="G116" s="36"/>
      <c r="H116" s="36"/>
      <c r="I116" s="139" t="s">
        <v>36</v>
      </c>
      <c r="J116" s="32" t="str">
        <f>E24</f>
        <v>Tomáš Behina</v>
      </c>
      <c r="K116" s="36"/>
      <c r="L116" s="59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10.32" customHeight="1">
      <c r="A117" s="34"/>
      <c r="B117" s="35"/>
      <c r="C117" s="36"/>
      <c r="D117" s="36"/>
      <c r="E117" s="36"/>
      <c r="F117" s="36"/>
      <c r="G117" s="36"/>
      <c r="H117" s="36"/>
      <c r="I117" s="136"/>
      <c r="J117" s="36"/>
      <c r="K117" s="36"/>
      <c r="L117" s="59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10" customFormat="1" ht="29.28" customHeight="1">
      <c r="A118" s="192"/>
      <c r="B118" s="193"/>
      <c r="C118" s="194" t="s">
        <v>102</v>
      </c>
      <c r="D118" s="195" t="s">
        <v>64</v>
      </c>
      <c r="E118" s="195" t="s">
        <v>60</v>
      </c>
      <c r="F118" s="195" t="s">
        <v>61</v>
      </c>
      <c r="G118" s="195" t="s">
        <v>103</v>
      </c>
      <c r="H118" s="195" t="s">
        <v>104</v>
      </c>
      <c r="I118" s="196" t="s">
        <v>105</v>
      </c>
      <c r="J118" s="195" t="s">
        <v>95</v>
      </c>
      <c r="K118" s="197" t="s">
        <v>106</v>
      </c>
      <c r="L118" s="198"/>
      <c r="M118" s="96" t="s">
        <v>1</v>
      </c>
      <c r="N118" s="97" t="s">
        <v>43</v>
      </c>
      <c r="O118" s="97" t="s">
        <v>107</v>
      </c>
      <c r="P118" s="97" t="s">
        <v>108</v>
      </c>
      <c r="Q118" s="97" t="s">
        <v>109</v>
      </c>
      <c r="R118" s="97" t="s">
        <v>110</v>
      </c>
      <c r="S118" s="97" t="s">
        <v>111</v>
      </c>
      <c r="T118" s="98" t="s">
        <v>112</v>
      </c>
      <c r="U118" s="192"/>
      <c r="V118" s="192"/>
      <c r="W118" s="192"/>
      <c r="X118" s="192"/>
      <c r="Y118" s="192"/>
      <c r="Z118" s="192"/>
      <c r="AA118" s="192"/>
      <c r="AB118" s="192"/>
      <c r="AC118" s="192"/>
      <c r="AD118" s="192"/>
      <c r="AE118" s="192"/>
    </row>
    <row r="119" s="2" customFormat="1" ht="22.8" customHeight="1">
      <c r="A119" s="34"/>
      <c r="B119" s="35"/>
      <c r="C119" s="103" t="s">
        <v>113</v>
      </c>
      <c r="D119" s="36"/>
      <c r="E119" s="36"/>
      <c r="F119" s="36"/>
      <c r="G119" s="36"/>
      <c r="H119" s="36"/>
      <c r="I119" s="136"/>
      <c r="J119" s="199">
        <f>BK119</f>
        <v>0</v>
      </c>
      <c r="K119" s="36"/>
      <c r="L119" s="40"/>
      <c r="M119" s="99"/>
      <c r="N119" s="200"/>
      <c r="O119" s="100"/>
      <c r="P119" s="201">
        <f>P120+P148+P164</f>
        <v>0</v>
      </c>
      <c r="Q119" s="100"/>
      <c r="R119" s="201">
        <f>R120+R148+R164</f>
        <v>41.033031999999999</v>
      </c>
      <c r="S119" s="100"/>
      <c r="T119" s="202">
        <f>T120+T148+T164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T119" s="13" t="s">
        <v>78</v>
      </c>
      <c r="AU119" s="13" t="s">
        <v>97</v>
      </c>
      <c r="BK119" s="203">
        <f>BK120+BK148+BK164</f>
        <v>0</v>
      </c>
    </row>
    <row r="120" s="11" customFormat="1" ht="25.92" customHeight="1">
      <c r="A120" s="11"/>
      <c r="B120" s="204"/>
      <c r="C120" s="205"/>
      <c r="D120" s="206" t="s">
        <v>78</v>
      </c>
      <c r="E120" s="207" t="s">
        <v>114</v>
      </c>
      <c r="F120" s="207" t="s">
        <v>115</v>
      </c>
      <c r="G120" s="205"/>
      <c r="H120" s="205"/>
      <c r="I120" s="208"/>
      <c r="J120" s="209">
        <f>BK120</f>
        <v>0</v>
      </c>
      <c r="K120" s="205"/>
      <c r="L120" s="210"/>
      <c r="M120" s="211"/>
      <c r="N120" s="212"/>
      <c r="O120" s="212"/>
      <c r="P120" s="213">
        <f>SUM(P121:P147)</f>
        <v>0</v>
      </c>
      <c r="Q120" s="212"/>
      <c r="R120" s="213">
        <f>SUM(R121:R147)</f>
        <v>0.35102</v>
      </c>
      <c r="S120" s="212"/>
      <c r="T120" s="214">
        <f>SUM(T121:T147)</f>
        <v>0</v>
      </c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R120" s="215" t="s">
        <v>116</v>
      </c>
      <c r="AT120" s="216" t="s">
        <v>78</v>
      </c>
      <c r="AU120" s="216" t="s">
        <v>79</v>
      </c>
      <c r="AY120" s="215" t="s">
        <v>117</v>
      </c>
      <c r="BK120" s="217">
        <f>SUM(BK121:BK147)</f>
        <v>0</v>
      </c>
    </row>
    <row r="121" s="2" customFormat="1" ht="16.5" customHeight="1">
      <c r="A121" s="34"/>
      <c r="B121" s="35"/>
      <c r="C121" s="218" t="s">
        <v>87</v>
      </c>
      <c r="D121" s="218" t="s">
        <v>118</v>
      </c>
      <c r="E121" s="219" t="s">
        <v>119</v>
      </c>
      <c r="F121" s="220" t="s">
        <v>120</v>
      </c>
      <c r="G121" s="221" t="s">
        <v>121</v>
      </c>
      <c r="H121" s="222">
        <v>1</v>
      </c>
      <c r="I121" s="223"/>
      <c r="J121" s="222">
        <f>ROUND(I121*H121,2)</f>
        <v>0</v>
      </c>
      <c r="K121" s="220" t="s">
        <v>1</v>
      </c>
      <c r="L121" s="40"/>
      <c r="M121" s="224" t="s">
        <v>1</v>
      </c>
      <c r="N121" s="225" t="s">
        <v>44</v>
      </c>
      <c r="O121" s="87"/>
      <c r="P121" s="226">
        <f>O121*H121</f>
        <v>0</v>
      </c>
      <c r="Q121" s="226">
        <v>0</v>
      </c>
      <c r="R121" s="226">
        <f>Q121*H121</f>
        <v>0</v>
      </c>
      <c r="S121" s="226">
        <v>0</v>
      </c>
      <c r="T121" s="227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228" t="s">
        <v>122</v>
      </c>
      <c r="AT121" s="228" t="s">
        <v>118</v>
      </c>
      <c r="AU121" s="228" t="s">
        <v>87</v>
      </c>
      <c r="AY121" s="13" t="s">
        <v>117</v>
      </c>
      <c r="BE121" s="229">
        <f>IF(N121="základní",J121,0)</f>
        <v>0</v>
      </c>
      <c r="BF121" s="229">
        <f>IF(N121="snížená",J121,0)</f>
        <v>0</v>
      </c>
      <c r="BG121" s="229">
        <f>IF(N121="zákl. přenesená",J121,0)</f>
        <v>0</v>
      </c>
      <c r="BH121" s="229">
        <f>IF(N121="sníž. přenesená",J121,0)</f>
        <v>0</v>
      </c>
      <c r="BI121" s="229">
        <f>IF(N121="nulová",J121,0)</f>
        <v>0</v>
      </c>
      <c r="BJ121" s="13" t="s">
        <v>87</v>
      </c>
      <c r="BK121" s="229">
        <f>ROUND(I121*H121,2)</f>
        <v>0</v>
      </c>
      <c r="BL121" s="13" t="s">
        <v>122</v>
      </c>
      <c r="BM121" s="228" t="s">
        <v>89</v>
      </c>
    </row>
    <row r="122" s="2" customFormat="1" ht="24" customHeight="1">
      <c r="A122" s="34"/>
      <c r="B122" s="35"/>
      <c r="C122" s="218" t="s">
        <v>89</v>
      </c>
      <c r="D122" s="218" t="s">
        <v>118</v>
      </c>
      <c r="E122" s="219" t="s">
        <v>123</v>
      </c>
      <c r="F122" s="220" t="s">
        <v>124</v>
      </c>
      <c r="G122" s="221" t="s">
        <v>125</v>
      </c>
      <c r="H122" s="222">
        <v>4</v>
      </c>
      <c r="I122" s="223"/>
      <c r="J122" s="222">
        <f>ROUND(I122*H122,2)</f>
        <v>0</v>
      </c>
      <c r="K122" s="220" t="s">
        <v>126</v>
      </c>
      <c r="L122" s="40"/>
      <c r="M122" s="224" t="s">
        <v>1</v>
      </c>
      <c r="N122" s="225" t="s">
        <v>44</v>
      </c>
      <c r="O122" s="87"/>
      <c r="P122" s="226">
        <f>O122*H122</f>
        <v>0</v>
      </c>
      <c r="Q122" s="226">
        <v>0</v>
      </c>
      <c r="R122" s="226">
        <f>Q122*H122</f>
        <v>0</v>
      </c>
      <c r="S122" s="226">
        <v>0</v>
      </c>
      <c r="T122" s="227">
        <f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228" t="s">
        <v>122</v>
      </c>
      <c r="AT122" s="228" t="s">
        <v>118</v>
      </c>
      <c r="AU122" s="228" t="s">
        <v>87</v>
      </c>
      <c r="AY122" s="13" t="s">
        <v>117</v>
      </c>
      <c r="BE122" s="229">
        <f>IF(N122="základní",J122,0)</f>
        <v>0</v>
      </c>
      <c r="BF122" s="229">
        <f>IF(N122="snížená",J122,0)</f>
        <v>0</v>
      </c>
      <c r="BG122" s="229">
        <f>IF(N122="zákl. přenesená",J122,0)</f>
        <v>0</v>
      </c>
      <c r="BH122" s="229">
        <f>IF(N122="sníž. přenesená",J122,0)</f>
        <v>0</v>
      </c>
      <c r="BI122" s="229">
        <f>IF(N122="nulová",J122,0)</f>
        <v>0</v>
      </c>
      <c r="BJ122" s="13" t="s">
        <v>87</v>
      </c>
      <c r="BK122" s="229">
        <f>ROUND(I122*H122,2)</f>
        <v>0</v>
      </c>
      <c r="BL122" s="13" t="s">
        <v>122</v>
      </c>
      <c r="BM122" s="228" t="s">
        <v>127</v>
      </c>
    </row>
    <row r="123" s="2" customFormat="1" ht="16.5" customHeight="1">
      <c r="A123" s="34"/>
      <c r="B123" s="35"/>
      <c r="C123" s="230" t="s">
        <v>116</v>
      </c>
      <c r="D123" s="230" t="s">
        <v>128</v>
      </c>
      <c r="E123" s="231" t="s">
        <v>129</v>
      </c>
      <c r="F123" s="232" t="s">
        <v>130</v>
      </c>
      <c r="G123" s="233" t="s">
        <v>131</v>
      </c>
      <c r="H123" s="234">
        <v>4</v>
      </c>
      <c r="I123" s="235"/>
      <c r="J123" s="234">
        <f>ROUND(I123*H123,2)</f>
        <v>0</v>
      </c>
      <c r="K123" s="232" t="s">
        <v>1</v>
      </c>
      <c r="L123" s="236"/>
      <c r="M123" s="237" t="s">
        <v>1</v>
      </c>
      <c r="N123" s="238" t="s">
        <v>44</v>
      </c>
      <c r="O123" s="87"/>
      <c r="P123" s="226">
        <f>O123*H123</f>
        <v>0</v>
      </c>
      <c r="Q123" s="226">
        <v>0</v>
      </c>
      <c r="R123" s="226">
        <f>Q123*H123</f>
        <v>0</v>
      </c>
      <c r="S123" s="226">
        <v>0</v>
      </c>
      <c r="T123" s="227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228" t="s">
        <v>132</v>
      </c>
      <c r="AT123" s="228" t="s">
        <v>128</v>
      </c>
      <c r="AU123" s="228" t="s">
        <v>87</v>
      </c>
      <c r="AY123" s="13" t="s">
        <v>117</v>
      </c>
      <c r="BE123" s="229">
        <f>IF(N123="základní",J123,0)</f>
        <v>0</v>
      </c>
      <c r="BF123" s="229">
        <f>IF(N123="snížená",J123,0)</f>
        <v>0</v>
      </c>
      <c r="BG123" s="229">
        <f>IF(N123="zákl. přenesená",J123,0)</f>
        <v>0</v>
      </c>
      <c r="BH123" s="229">
        <f>IF(N123="sníž. přenesená",J123,0)</f>
        <v>0</v>
      </c>
      <c r="BI123" s="229">
        <f>IF(N123="nulová",J123,0)</f>
        <v>0</v>
      </c>
      <c r="BJ123" s="13" t="s">
        <v>87</v>
      </c>
      <c r="BK123" s="229">
        <f>ROUND(I123*H123,2)</f>
        <v>0</v>
      </c>
      <c r="BL123" s="13" t="s">
        <v>122</v>
      </c>
      <c r="BM123" s="228" t="s">
        <v>133</v>
      </c>
    </row>
    <row r="124" s="2" customFormat="1" ht="24" customHeight="1">
      <c r="A124" s="34"/>
      <c r="B124" s="35"/>
      <c r="C124" s="218" t="s">
        <v>127</v>
      </c>
      <c r="D124" s="218" t="s">
        <v>118</v>
      </c>
      <c r="E124" s="219" t="s">
        <v>134</v>
      </c>
      <c r="F124" s="220" t="s">
        <v>135</v>
      </c>
      <c r="G124" s="221" t="s">
        <v>125</v>
      </c>
      <c r="H124" s="222">
        <v>4</v>
      </c>
      <c r="I124" s="223"/>
      <c r="J124" s="222">
        <f>ROUND(I124*H124,2)</f>
        <v>0</v>
      </c>
      <c r="K124" s="220" t="s">
        <v>126</v>
      </c>
      <c r="L124" s="40"/>
      <c r="M124" s="224" t="s">
        <v>1</v>
      </c>
      <c r="N124" s="225" t="s">
        <v>44</v>
      </c>
      <c r="O124" s="87"/>
      <c r="P124" s="226">
        <f>O124*H124</f>
        <v>0</v>
      </c>
      <c r="Q124" s="226">
        <v>0</v>
      </c>
      <c r="R124" s="226">
        <f>Q124*H124</f>
        <v>0</v>
      </c>
      <c r="S124" s="226">
        <v>0</v>
      </c>
      <c r="T124" s="227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228" t="s">
        <v>122</v>
      </c>
      <c r="AT124" s="228" t="s">
        <v>118</v>
      </c>
      <c r="AU124" s="228" t="s">
        <v>87</v>
      </c>
      <c r="AY124" s="13" t="s">
        <v>117</v>
      </c>
      <c r="BE124" s="229">
        <f>IF(N124="základní",J124,0)</f>
        <v>0</v>
      </c>
      <c r="BF124" s="229">
        <f>IF(N124="snížená",J124,0)</f>
        <v>0</v>
      </c>
      <c r="BG124" s="229">
        <f>IF(N124="zákl. přenesená",J124,0)</f>
        <v>0</v>
      </c>
      <c r="BH124" s="229">
        <f>IF(N124="sníž. přenesená",J124,0)</f>
        <v>0</v>
      </c>
      <c r="BI124" s="229">
        <f>IF(N124="nulová",J124,0)</f>
        <v>0</v>
      </c>
      <c r="BJ124" s="13" t="s">
        <v>87</v>
      </c>
      <c r="BK124" s="229">
        <f>ROUND(I124*H124,2)</f>
        <v>0</v>
      </c>
      <c r="BL124" s="13" t="s">
        <v>122</v>
      </c>
      <c r="BM124" s="228" t="s">
        <v>136</v>
      </c>
    </row>
    <row r="125" s="2" customFormat="1" ht="16.5" customHeight="1">
      <c r="A125" s="34"/>
      <c r="B125" s="35"/>
      <c r="C125" s="230" t="s">
        <v>137</v>
      </c>
      <c r="D125" s="230" t="s">
        <v>128</v>
      </c>
      <c r="E125" s="231" t="s">
        <v>138</v>
      </c>
      <c r="F125" s="232" t="s">
        <v>139</v>
      </c>
      <c r="G125" s="233" t="s">
        <v>131</v>
      </c>
      <c r="H125" s="234">
        <v>4</v>
      </c>
      <c r="I125" s="235"/>
      <c r="J125" s="234">
        <f>ROUND(I125*H125,2)</f>
        <v>0</v>
      </c>
      <c r="K125" s="232" t="s">
        <v>1</v>
      </c>
      <c r="L125" s="236"/>
      <c r="M125" s="237" t="s">
        <v>1</v>
      </c>
      <c r="N125" s="238" t="s">
        <v>44</v>
      </c>
      <c r="O125" s="87"/>
      <c r="P125" s="226">
        <f>O125*H125</f>
        <v>0</v>
      </c>
      <c r="Q125" s="226">
        <v>0</v>
      </c>
      <c r="R125" s="226">
        <f>Q125*H125</f>
        <v>0</v>
      </c>
      <c r="S125" s="226">
        <v>0</v>
      </c>
      <c r="T125" s="227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228" t="s">
        <v>132</v>
      </c>
      <c r="AT125" s="228" t="s">
        <v>128</v>
      </c>
      <c r="AU125" s="228" t="s">
        <v>87</v>
      </c>
      <c r="AY125" s="13" t="s">
        <v>117</v>
      </c>
      <c r="BE125" s="229">
        <f>IF(N125="základní",J125,0)</f>
        <v>0</v>
      </c>
      <c r="BF125" s="229">
        <f>IF(N125="snížená",J125,0)</f>
        <v>0</v>
      </c>
      <c r="BG125" s="229">
        <f>IF(N125="zákl. přenesená",J125,0)</f>
        <v>0</v>
      </c>
      <c r="BH125" s="229">
        <f>IF(N125="sníž. přenesená",J125,0)</f>
        <v>0</v>
      </c>
      <c r="BI125" s="229">
        <f>IF(N125="nulová",J125,0)</f>
        <v>0</v>
      </c>
      <c r="BJ125" s="13" t="s">
        <v>87</v>
      </c>
      <c r="BK125" s="229">
        <f>ROUND(I125*H125,2)</f>
        <v>0</v>
      </c>
      <c r="BL125" s="13" t="s">
        <v>122</v>
      </c>
      <c r="BM125" s="228" t="s">
        <v>140</v>
      </c>
    </row>
    <row r="126" s="2" customFormat="1" ht="16.5" customHeight="1">
      <c r="A126" s="34"/>
      <c r="B126" s="35"/>
      <c r="C126" s="218" t="s">
        <v>133</v>
      </c>
      <c r="D126" s="218" t="s">
        <v>118</v>
      </c>
      <c r="E126" s="219" t="s">
        <v>141</v>
      </c>
      <c r="F126" s="220" t="s">
        <v>142</v>
      </c>
      <c r="G126" s="221" t="s">
        <v>125</v>
      </c>
      <c r="H126" s="222">
        <v>4</v>
      </c>
      <c r="I126" s="223"/>
      <c r="J126" s="222">
        <f>ROUND(I126*H126,2)</f>
        <v>0</v>
      </c>
      <c r="K126" s="220" t="s">
        <v>126</v>
      </c>
      <c r="L126" s="40"/>
      <c r="M126" s="224" t="s">
        <v>1</v>
      </c>
      <c r="N126" s="225" t="s">
        <v>44</v>
      </c>
      <c r="O126" s="87"/>
      <c r="P126" s="226">
        <f>O126*H126</f>
        <v>0</v>
      </c>
      <c r="Q126" s="226">
        <v>0</v>
      </c>
      <c r="R126" s="226">
        <f>Q126*H126</f>
        <v>0</v>
      </c>
      <c r="S126" s="226">
        <v>0</v>
      </c>
      <c r="T126" s="227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228" t="s">
        <v>122</v>
      </c>
      <c r="AT126" s="228" t="s">
        <v>118</v>
      </c>
      <c r="AU126" s="228" t="s">
        <v>87</v>
      </c>
      <c r="AY126" s="13" t="s">
        <v>117</v>
      </c>
      <c r="BE126" s="229">
        <f>IF(N126="základní",J126,0)</f>
        <v>0</v>
      </c>
      <c r="BF126" s="229">
        <f>IF(N126="snížená",J126,0)</f>
        <v>0</v>
      </c>
      <c r="BG126" s="229">
        <f>IF(N126="zákl. přenesená",J126,0)</f>
        <v>0</v>
      </c>
      <c r="BH126" s="229">
        <f>IF(N126="sníž. přenesená",J126,0)</f>
        <v>0</v>
      </c>
      <c r="BI126" s="229">
        <f>IF(N126="nulová",J126,0)</f>
        <v>0</v>
      </c>
      <c r="BJ126" s="13" t="s">
        <v>87</v>
      </c>
      <c r="BK126" s="229">
        <f>ROUND(I126*H126,2)</f>
        <v>0</v>
      </c>
      <c r="BL126" s="13" t="s">
        <v>122</v>
      </c>
      <c r="BM126" s="228" t="s">
        <v>143</v>
      </c>
    </row>
    <row r="127" s="2" customFormat="1" ht="16.5" customHeight="1">
      <c r="A127" s="34"/>
      <c r="B127" s="35"/>
      <c r="C127" s="230" t="s">
        <v>144</v>
      </c>
      <c r="D127" s="230" t="s">
        <v>128</v>
      </c>
      <c r="E127" s="231" t="s">
        <v>145</v>
      </c>
      <c r="F127" s="232" t="s">
        <v>146</v>
      </c>
      <c r="G127" s="233" t="s">
        <v>131</v>
      </c>
      <c r="H127" s="234">
        <v>4</v>
      </c>
      <c r="I127" s="235"/>
      <c r="J127" s="234">
        <f>ROUND(I127*H127,2)</f>
        <v>0</v>
      </c>
      <c r="K127" s="232" t="s">
        <v>1</v>
      </c>
      <c r="L127" s="236"/>
      <c r="M127" s="237" t="s">
        <v>1</v>
      </c>
      <c r="N127" s="238" t="s">
        <v>44</v>
      </c>
      <c r="O127" s="87"/>
      <c r="P127" s="226">
        <f>O127*H127</f>
        <v>0</v>
      </c>
      <c r="Q127" s="226">
        <v>0</v>
      </c>
      <c r="R127" s="226">
        <f>Q127*H127</f>
        <v>0</v>
      </c>
      <c r="S127" s="226">
        <v>0</v>
      </c>
      <c r="T127" s="227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228" t="s">
        <v>132</v>
      </c>
      <c r="AT127" s="228" t="s">
        <v>128</v>
      </c>
      <c r="AU127" s="228" t="s">
        <v>87</v>
      </c>
      <c r="AY127" s="13" t="s">
        <v>117</v>
      </c>
      <c r="BE127" s="229">
        <f>IF(N127="základní",J127,0)</f>
        <v>0</v>
      </c>
      <c r="BF127" s="229">
        <f>IF(N127="snížená",J127,0)</f>
        <v>0</v>
      </c>
      <c r="BG127" s="229">
        <f>IF(N127="zákl. přenesená",J127,0)</f>
        <v>0</v>
      </c>
      <c r="BH127" s="229">
        <f>IF(N127="sníž. přenesená",J127,0)</f>
        <v>0</v>
      </c>
      <c r="BI127" s="229">
        <f>IF(N127="nulová",J127,0)</f>
        <v>0</v>
      </c>
      <c r="BJ127" s="13" t="s">
        <v>87</v>
      </c>
      <c r="BK127" s="229">
        <f>ROUND(I127*H127,2)</f>
        <v>0</v>
      </c>
      <c r="BL127" s="13" t="s">
        <v>122</v>
      </c>
      <c r="BM127" s="228" t="s">
        <v>147</v>
      </c>
    </row>
    <row r="128" s="2" customFormat="1" ht="24" customHeight="1">
      <c r="A128" s="34"/>
      <c r="B128" s="35"/>
      <c r="C128" s="218" t="s">
        <v>136</v>
      </c>
      <c r="D128" s="218" t="s">
        <v>118</v>
      </c>
      <c r="E128" s="219" t="s">
        <v>148</v>
      </c>
      <c r="F128" s="220" t="s">
        <v>149</v>
      </c>
      <c r="G128" s="221" t="s">
        <v>125</v>
      </c>
      <c r="H128" s="222">
        <v>4</v>
      </c>
      <c r="I128" s="223"/>
      <c r="J128" s="222">
        <f>ROUND(I128*H128,2)</f>
        <v>0</v>
      </c>
      <c r="K128" s="220" t="s">
        <v>126</v>
      </c>
      <c r="L128" s="40"/>
      <c r="M128" s="224" t="s">
        <v>1</v>
      </c>
      <c r="N128" s="225" t="s">
        <v>44</v>
      </c>
      <c r="O128" s="87"/>
      <c r="P128" s="226">
        <f>O128*H128</f>
        <v>0</v>
      </c>
      <c r="Q128" s="226">
        <v>0</v>
      </c>
      <c r="R128" s="226">
        <f>Q128*H128</f>
        <v>0</v>
      </c>
      <c r="S128" s="226">
        <v>0</v>
      </c>
      <c r="T128" s="227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228" t="s">
        <v>122</v>
      </c>
      <c r="AT128" s="228" t="s">
        <v>118</v>
      </c>
      <c r="AU128" s="228" t="s">
        <v>87</v>
      </c>
      <c r="AY128" s="13" t="s">
        <v>117</v>
      </c>
      <c r="BE128" s="229">
        <f>IF(N128="základní",J128,0)</f>
        <v>0</v>
      </c>
      <c r="BF128" s="229">
        <f>IF(N128="snížená",J128,0)</f>
        <v>0</v>
      </c>
      <c r="BG128" s="229">
        <f>IF(N128="zákl. přenesená",J128,0)</f>
        <v>0</v>
      </c>
      <c r="BH128" s="229">
        <f>IF(N128="sníž. přenesená",J128,0)</f>
        <v>0</v>
      </c>
      <c r="BI128" s="229">
        <f>IF(N128="nulová",J128,0)</f>
        <v>0</v>
      </c>
      <c r="BJ128" s="13" t="s">
        <v>87</v>
      </c>
      <c r="BK128" s="229">
        <f>ROUND(I128*H128,2)</f>
        <v>0</v>
      </c>
      <c r="BL128" s="13" t="s">
        <v>122</v>
      </c>
      <c r="BM128" s="228" t="s">
        <v>150</v>
      </c>
    </row>
    <row r="129" s="2" customFormat="1" ht="24" customHeight="1">
      <c r="A129" s="34"/>
      <c r="B129" s="35"/>
      <c r="C129" s="230" t="s">
        <v>151</v>
      </c>
      <c r="D129" s="230" t="s">
        <v>128</v>
      </c>
      <c r="E129" s="231" t="s">
        <v>152</v>
      </c>
      <c r="F129" s="232" t="s">
        <v>153</v>
      </c>
      <c r="G129" s="233" t="s">
        <v>131</v>
      </c>
      <c r="H129" s="234">
        <v>4</v>
      </c>
      <c r="I129" s="235"/>
      <c r="J129" s="234">
        <f>ROUND(I129*H129,2)</f>
        <v>0</v>
      </c>
      <c r="K129" s="232" t="s">
        <v>1</v>
      </c>
      <c r="L129" s="236"/>
      <c r="M129" s="237" t="s">
        <v>1</v>
      </c>
      <c r="N129" s="238" t="s">
        <v>44</v>
      </c>
      <c r="O129" s="87"/>
      <c r="P129" s="226">
        <f>O129*H129</f>
        <v>0</v>
      </c>
      <c r="Q129" s="226">
        <v>0</v>
      </c>
      <c r="R129" s="226">
        <f>Q129*H129</f>
        <v>0</v>
      </c>
      <c r="S129" s="226">
        <v>0</v>
      </c>
      <c r="T129" s="227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228" t="s">
        <v>132</v>
      </c>
      <c r="AT129" s="228" t="s">
        <v>128</v>
      </c>
      <c r="AU129" s="228" t="s">
        <v>87</v>
      </c>
      <c r="AY129" s="13" t="s">
        <v>117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13" t="s">
        <v>87</v>
      </c>
      <c r="BK129" s="229">
        <f>ROUND(I129*H129,2)</f>
        <v>0</v>
      </c>
      <c r="BL129" s="13" t="s">
        <v>122</v>
      </c>
      <c r="BM129" s="228" t="s">
        <v>154</v>
      </c>
    </row>
    <row r="130" s="2" customFormat="1" ht="16.5" customHeight="1">
      <c r="A130" s="34"/>
      <c r="B130" s="35"/>
      <c r="C130" s="230" t="s">
        <v>140</v>
      </c>
      <c r="D130" s="230" t="s">
        <v>128</v>
      </c>
      <c r="E130" s="231" t="s">
        <v>155</v>
      </c>
      <c r="F130" s="232" t="s">
        <v>156</v>
      </c>
      <c r="G130" s="233" t="s">
        <v>131</v>
      </c>
      <c r="H130" s="234">
        <v>4</v>
      </c>
      <c r="I130" s="235"/>
      <c r="J130" s="234">
        <f>ROUND(I130*H130,2)</f>
        <v>0</v>
      </c>
      <c r="K130" s="232" t="s">
        <v>1</v>
      </c>
      <c r="L130" s="236"/>
      <c r="M130" s="237" t="s">
        <v>1</v>
      </c>
      <c r="N130" s="238" t="s">
        <v>44</v>
      </c>
      <c r="O130" s="87"/>
      <c r="P130" s="226">
        <f>O130*H130</f>
        <v>0</v>
      </c>
      <c r="Q130" s="226">
        <v>0</v>
      </c>
      <c r="R130" s="226">
        <f>Q130*H130</f>
        <v>0</v>
      </c>
      <c r="S130" s="226">
        <v>0</v>
      </c>
      <c r="T130" s="227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28" t="s">
        <v>132</v>
      </c>
      <c r="AT130" s="228" t="s">
        <v>128</v>
      </c>
      <c r="AU130" s="228" t="s">
        <v>87</v>
      </c>
      <c r="AY130" s="13" t="s">
        <v>117</v>
      </c>
      <c r="BE130" s="229">
        <f>IF(N130="základní",J130,0)</f>
        <v>0</v>
      </c>
      <c r="BF130" s="229">
        <f>IF(N130="snížená",J130,0)</f>
        <v>0</v>
      </c>
      <c r="BG130" s="229">
        <f>IF(N130="zákl. přenesená",J130,0)</f>
        <v>0</v>
      </c>
      <c r="BH130" s="229">
        <f>IF(N130="sníž. přenesená",J130,0)</f>
        <v>0</v>
      </c>
      <c r="BI130" s="229">
        <f>IF(N130="nulová",J130,0)</f>
        <v>0</v>
      </c>
      <c r="BJ130" s="13" t="s">
        <v>87</v>
      </c>
      <c r="BK130" s="229">
        <f>ROUND(I130*H130,2)</f>
        <v>0</v>
      </c>
      <c r="BL130" s="13" t="s">
        <v>122</v>
      </c>
      <c r="BM130" s="228" t="s">
        <v>157</v>
      </c>
    </row>
    <row r="131" s="2" customFormat="1" ht="16.5" customHeight="1">
      <c r="A131" s="34"/>
      <c r="B131" s="35"/>
      <c r="C131" s="230" t="s">
        <v>158</v>
      </c>
      <c r="D131" s="230" t="s">
        <v>128</v>
      </c>
      <c r="E131" s="231" t="s">
        <v>159</v>
      </c>
      <c r="F131" s="232" t="s">
        <v>160</v>
      </c>
      <c r="G131" s="233" t="s">
        <v>131</v>
      </c>
      <c r="H131" s="234">
        <v>4</v>
      </c>
      <c r="I131" s="235"/>
      <c r="J131" s="234">
        <f>ROUND(I131*H131,2)</f>
        <v>0</v>
      </c>
      <c r="K131" s="232" t="s">
        <v>1</v>
      </c>
      <c r="L131" s="236"/>
      <c r="M131" s="237" t="s">
        <v>1</v>
      </c>
      <c r="N131" s="238" t="s">
        <v>44</v>
      </c>
      <c r="O131" s="87"/>
      <c r="P131" s="226">
        <f>O131*H131</f>
        <v>0</v>
      </c>
      <c r="Q131" s="226">
        <v>0</v>
      </c>
      <c r="R131" s="226">
        <f>Q131*H131</f>
        <v>0</v>
      </c>
      <c r="S131" s="226">
        <v>0</v>
      </c>
      <c r="T131" s="227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28" t="s">
        <v>132</v>
      </c>
      <c r="AT131" s="228" t="s">
        <v>128</v>
      </c>
      <c r="AU131" s="228" t="s">
        <v>87</v>
      </c>
      <c r="AY131" s="13" t="s">
        <v>117</v>
      </c>
      <c r="BE131" s="229">
        <f>IF(N131="základní",J131,0)</f>
        <v>0</v>
      </c>
      <c r="BF131" s="229">
        <f>IF(N131="snížená",J131,0)</f>
        <v>0</v>
      </c>
      <c r="BG131" s="229">
        <f>IF(N131="zákl. přenesená",J131,0)</f>
        <v>0</v>
      </c>
      <c r="BH131" s="229">
        <f>IF(N131="sníž. přenesená",J131,0)</f>
        <v>0</v>
      </c>
      <c r="BI131" s="229">
        <f>IF(N131="nulová",J131,0)</f>
        <v>0</v>
      </c>
      <c r="BJ131" s="13" t="s">
        <v>87</v>
      </c>
      <c r="BK131" s="229">
        <f>ROUND(I131*H131,2)</f>
        <v>0</v>
      </c>
      <c r="BL131" s="13" t="s">
        <v>122</v>
      </c>
      <c r="BM131" s="228" t="s">
        <v>161</v>
      </c>
    </row>
    <row r="132" s="2" customFormat="1" ht="16.5" customHeight="1">
      <c r="A132" s="34"/>
      <c r="B132" s="35"/>
      <c r="C132" s="230" t="s">
        <v>143</v>
      </c>
      <c r="D132" s="230" t="s">
        <v>128</v>
      </c>
      <c r="E132" s="231" t="s">
        <v>162</v>
      </c>
      <c r="F132" s="232" t="s">
        <v>163</v>
      </c>
      <c r="G132" s="233" t="s">
        <v>131</v>
      </c>
      <c r="H132" s="234">
        <v>4</v>
      </c>
      <c r="I132" s="235"/>
      <c r="J132" s="234">
        <f>ROUND(I132*H132,2)</f>
        <v>0</v>
      </c>
      <c r="K132" s="232" t="s">
        <v>1</v>
      </c>
      <c r="L132" s="236"/>
      <c r="M132" s="237" t="s">
        <v>1</v>
      </c>
      <c r="N132" s="238" t="s">
        <v>44</v>
      </c>
      <c r="O132" s="87"/>
      <c r="P132" s="226">
        <f>O132*H132</f>
        <v>0</v>
      </c>
      <c r="Q132" s="226">
        <v>0</v>
      </c>
      <c r="R132" s="226">
        <f>Q132*H132</f>
        <v>0</v>
      </c>
      <c r="S132" s="226">
        <v>0</v>
      </c>
      <c r="T132" s="227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28" t="s">
        <v>132</v>
      </c>
      <c r="AT132" s="228" t="s">
        <v>128</v>
      </c>
      <c r="AU132" s="228" t="s">
        <v>87</v>
      </c>
      <c r="AY132" s="13" t="s">
        <v>117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13" t="s">
        <v>87</v>
      </c>
      <c r="BK132" s="229">
        <f>ROUND(I132*H132,2)</f>
        <v>0</v>
      </c>
      <c r="BL132" s="13" t="s">
        <v>122</v>
      </c>
      <c r="BM132" s="228" t="s">
        <v>164</v>
      </c>
    </row>
    <row r="133" s="2" customFormat="1" ht="24" customHeight="1">
      <c r="A133" s="34"/>
      <c r="B133" s="35"/>
      <c r="C133" s="218" t="s">
        <v>165</v>
      </c>
      <c r="D133" s="218" t="s">
        <v>118</v>
      </c>
      <c r="E133" s="219" t="s">
        <v>166</v>
      </c>
      <c r="F133" s="220" t="s">
        <v>167</v>
      </c>
      <c r="G133" s="221" t="s">
        <v>168</v>
      </c>
      <c r="H133" s="222">
        <v>38</v>
      </c>
      <c r="I133" s="223"/>
      <c r="J133" s="222">
        <f>ROUND(I133*H133,2)</f>
        <v>0</v>
      </c>
      <c r="K133" s="220" t="s">
        <v>126</v>
      </c>
      <c r="L133" s="40"/>
      <c r="M133" s="224" t="s">
        <v>1</v>
      </c>
      <c r="N133" s="225" t="s">
        <v>44</v>
      </c>
      <c r="O133" s="87"/>
      <c r="P133" s="226">
        <f>O133*H133</f>
        <v>0</v>
      </c>
      <c r="Q133" s="226">
        <v>0</v>
      </c>
      <c r="R133" s="226">
        <f>Q133*H133</f>
        <v>0</v>
      </c>
      <c r="S133" s="226">
        <v>0</v>
      </c>
      <c r="T133" s="227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228" t="s">
        <v>122</v>
      </c>
      <c r="AT133" s="228" t="s">
        <v>118</v>
      </c>
      <c r="AU133" s="228" t="s">
        <v>87</v>
      </c>
      <c r="AY133" s="13" t="s">
        <v>117</v>
      </c>
      <c r="BE133" s="229">
        <f>IF(N133="základní",J133,0)</f>
        <v>0</v>
      </c>
      <c r="BF133" s="229">
        <f>IF(N133="snížená",J133,0)</f>
        <v>0</v>
      </c>
      <c r="BG133" s="229">
        <f>IF(N133="zákl. přenesená",J133,0)</f>
        <v>0</v>
      </c>
      <c r="BH133" s="229">
        <f>IF(N133="sníž. přenesená",J133,0)</f>
        <v>0</v>
      </c>
      <c r="BI133" s="229">
        <f>IF(N133="nulová",J133,0)</f>
        <v>0</v>
      </c>
      <c r="BJ133" s="13" t="s">
        <v>87</v>
      </c>
      <c r="BK133" s="229">
        <f>ROUND(I133*H133,2)</f>
        <v>0</v>
      </c>
      <c r="BL133" s="13" t="s">
        <v>122</v>
      </c>
      <c r="BM133" s="228" t="s">
        <v>169</v>
      </c>
    </row>
    <row r="134" s="2" customFormat="1" ht="16.5" customHeight="1">
      <c r="A134" s="34"/>
      <c r="B134" s="35"/>
      <c r="C134" s="230" t="s">
        <v>147</v>
      </c>
      <c r="D134" s="230" t="s">
        <v>128</v>
      </c>
      <c r="E134" s="231" t="s">
        <v>170</v>
      </c>
      <c r="F134" s="232" t="s">
        <v>171</v>
      </c>
      <c r="G134" s="233" t="s">
        <v>168</v>
      </c>
      <c r="H134" s="234">
        <v>38</v>
      </c>
      <c r="I134" s="235"/>
      <c r="J134" s="234">
        <f>ROUND(I134*H134,2)</f>
        <v>0</v>
      </c>
      <c r="K134" s="232" t="s">
        <v>126</v>
      </c>
      <c r="L134" s="236"/>
      <c r="M134" s="237" t="s">
        <v>1</v>
      </c>
      <c r="N134" s="238" t="s">
        <v>44</v>
      </c>
      <c r="O134" s="87"/>
      <c r="P134" s="226">
        <f>O134*H134</f>
        <v>0</v>
      </c>
      <c r="Q134" s="226">
        <v>0.00012</v>
      </c>
      <c r="R134" s="226">
        <f>Q134*H134</f>
        <v>0.0045599999999999998</v>
      </c>
      <c r="S134" s="226">
        <v>0</v>
      </c>
      <c r="T134" s="227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28" t="s">
        <v>132</v>
      </c>
      <c r="AT134" s="228" t="s">
        <v>128</v>
      </c>
      <c r="AU134" s="228" t="s">
        <v>87</v>
      </c>
      <c r="AY134" s="13" t="s">
        <v>117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13" t="s">
        <v>87</v>
      </c>
      <c r="BK134" s="229">
        <f>ROUND(I134*H134,2)</f>
        <v>0</v>
      </c>
      <c r="BL134" s="13" t="s">
        <v>122</v>
      </c>
      <c r="BM134" s="228" t="s">
        <v>172</v>
      </c>
    </row>
    <row r="135" s="2" customFormat="1" ht="24" customHeight="1">
      <c r="A135" s="34"/>
      <c r="B135" s="35"/>
      <c r="C135" s="218" t="s">
        <v>8</v>
      </c>
      <c r="D135" s="218" t="s">
        <v>118</v>
      </c>
      <c r="E135" s="219" t="s">
        <v>173</v>
      </c>
      <c r="F135" s="220" t="s">
        <v>174</v>
      </c>
      <c r="G135" s="221" t="s">
        <v>125</v>
      </c>
      <c r="H135" s="222">
        <v>8</v>
      </c>
      <c r="I135" s="223"/>
      <c r="J135" s="222">
        <f>ROUND(I135*H135,2)</f>
        <v>0</v>
      </c>
      <c r="K135" s="220" t="s">
        <v>126</v>
      </c>
      <c r="L135" s="40"/>
      <c r="M135" s="224" t="s">
        <v>1</v>
      </c>
      <c r="N135" s="225" t="s">
        <v>44</v>
      </c>
      <c r="O135" s="87"/>
      <c r="P135" s="226">
        <f>O135*H135</f>
        <v>0</v>
      </c>
      <c r="Q135" s="226">
        <v>0</v>
      </c>
      <c r="R135" s="226">
        <f>Q135*H135</f>
        <v>0</v>
      </c>
      <c r="S135" s="226">
        <v>0</v>
      </c>
      <c r="T135" s="227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28" t="s">
        <v>122</v>
      </c>
      <c r="AT135" s="228" t="s">
        <v>118</v>
      </c>
      <c r="AU135" s="228" t="s">
        <v>87</v>
      </c>
      <c r="AY135" s="13" t="s">
        <v>117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13" t="s">
        <v>87</v>
      </c>
      <c r="BK135" s="229">
        <f>ROUND(I135*H135,2)</f>
        <v>0</v>
      </c>
      <c r="BL135" s="13" t="s">
        <v>122</v>
      </c>
      <c r="BM135" s="228" t="s">
        <v>175</v>
      </c>
    </row>
    <row r="136" s="2" customFormat="1" ht="24" customHeight="1">
      <c r="A136" s="34"/>
      <c r="B136" s="35"/>
      <c r="C136" s="230" t="s">
        <v>150</v>
      </c>
      <c r="D136" s="230" t="s">
        <v>128</v>
      </c>
      <c r="E136" s="231" t="s">
        <v>176</v>
      </c>
      <c r="F136" s="232" t="s">
        <v>177</v>
      </c>
      <c r="G136" s="233" t="s">
        <v>125</v>
      </c>
      <c r="H136" s="234">
        <v>8</v>
      </c>
      <c r="I136" s="235"/>
      <c r="J136" s="234">
        <f>ROUND(I136*H136,2)</f>
        <v>0</v>
      </c>
      <c r="K136" s="232" t="s">
        <v>126</v>
      </c>
      <c r="L136" s="236"/>
      <c r="M136" s="237" t="s">
        <v>1</v>
      </c>
      <c r="N136" s="238" t="s">
        <v>44</v>
      </c>
      <c r="O136" s="87"/>
      <c r="P136" s="226">
        <f>O136*H136</f>
        <v>0</v>
      </c>
      <c r="Q136" s="226">
        <v>0.0037000000000000002</v>
      </c>
      <c r="R136" s="226">
        <f>Q136*H136</f>
        <v>0.029600000000000001</v>
      </c>
      <c r="S136" s="226">
        <v>0</v>
      </c>
      <c r="T136" s="227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28" t="s">
        <v>132</v>
      </c>
      <c r="AT136" s="228" t="s">
        <v>128</v>
      </c>
      <c r="AU136" s="228" t="s">
        <v>87</v>
      </c>
      <c r="AY136" s="13" t="s">
        <v>117</v>
      </c>
      <c r="BE136" s="229">
        <f>IF(N136="základní",J136,0)</f>
        <v>0</v>
      </c>
      <c r="BF136" s="229">
        <f>IF(N136="snížená",J136,0)</f>
        <v>0</v>
      </c>
      <c r="BG136" s="229">
        <f>IF(N136="zákl. přenesená",J136,0)</f>
        <v>0</v>
      </c>
      <c r="BH136" s="229">
        <f>IF(N136="sníž. přenesená",J136,0)</f>
        <v>0</v>
      </c>
      <c r="BI136" s="229">
        <f>IF(N136="nulová",J136,0)</f>
        <v>0</v>
      </c>
      <c r="BJ136" s="13" t="s">
        <v>87</v>
      </c>
      <c r="BK136" s="229">
        <f>ROUND(I136*H136,2)</f>
        <v>0</v>
      </c>
      <c r="BL136" s="13" t="s">
        <v>122</v>
      </c>
      <c r="BM136" s="228" t="s">
        <v>178</v>
      </c>
    </row>
    <row r="137" s="2" customFormat="1" ht="24" customHeight="1">
      <c r="A137" s="34"/>
      <c r="B137" s="35"/>
      <c r="C137" s="218" t="s">
        <v>179</v>
      </c>
      <c r="D137" s="218" t="s">
        <v>118</v>
      </c>
      <c r="E137" s="219" t="s">
        <v>180</v>
      </c>
      <c r="F137" s="220" t="s">
        <v>181</v>
      </c>
      <c r="G137" s="221" t="s">
        <v>168</v>
      </c>
      <c r="H137" s="222">
        <v>194</v>
      </c>
      <c r="I137" s="223"/>
      <c r="J137" s="222">
        <f>ROUND(I137*H137,2)</f>
        <v>0</v>
      </c>
      <c r="K137" s="220" t="s">
        <v>126</v>
      </c>
      <c r="L137" s="40"/>
      <c r="M137" s="224" t="s">
        <v>1</v>
      </c>
      <c r="N137" s="225" t="s">
        <v>44</v>
      </c>
      <c r="O137" s="87"/>
      <c r="P137" s="226">
        <f>O137*H137</f>
        <v>0</v>
      </c>
      <c r="Q137" s="226">
        <v>0</v>
      </c>
      <c r="R137" s="226">
        <f>Q137*H137</f>
        <v>0</v>
      </c>
      <c r="S137" s="226">
        <v>0</v>
      </c>
      <c r="T137" s="227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28" t="s">
        <v>122</v>
      </c>
      <c r="AT137" s="228" t="s">
        <v>118</v>
      </c>
      <c r="AU137" s="228" t="s">
        <v>87</v>
      </c>
      <c r="AY137" s="13" t="s">
        <v>117</v>
      </c>
      <c r="BE137" s="229">
        <f>IF(N137="základní",J137,0)</f>
        <v>0</v>
      </c>
      <c r="BF137" s="229">
        <f>IF(N137="snížená",J137,0)</f>
        <v>0</v>
      </c>
      <c r="BG137" s="229">
        <f>IF(N137="zákl. přenesená",J137,0)</f>
        <v>0</v>
      </c>
      <c r="BH137" s="229">
        <f>IF(N137="sníž. přenesená",J137,0)</f>
        <v>0</v>
      </c>
      <c r="BI137" s="229">
        <f>IF(N137="nulová",J137,0)</f>
        <v>0</v>
      </c>
      <c r="BJ137" s="13" t="s">
        <v>87</v>
      </c>
      <c r="BK137" s="229">
        <f>ROUND(I137*H137,2)</f>
        <v>0</v>
      </c>
      <c r="BL137" s="13" t="s">
        <v>122</v>
      </c>
      <c r="BM137" s="228" t="s">
        <v>182</v>
      </c>
    </row>
    <row r="138" s="2" customFormat="1" ht="24" customHeight="1">
      <c r="A138" s="34"/>
      <c r="B138" s="35"/>
      <c r="C138" s="218" t="s">
        <v>154</v>
      </c>
      <c r="D138" s="218" t="s">
        <v>118</v>
      </c>
      <c r="E138" s="219" t="s">
        <v>183</v>
      </c>
      <c r="F138" s="220" t="s">
        <v>184</v>
      </c>
      <c r="G138" s="221" t="s">
        <v>168</v>
      </c>
      <c r="H138" s="222">
        <v>194</v>
      </c>
      <c r="I138" s="223"/>
      <c r="J138" s="222">
        <f>ROUND(I138*H138,2)</f>
        <v>0</v>
      </c>
      <c r="K138" s="220" t="s">
        <v>126</v>
      </c>
      <c r="L138" s="40"/>
      <c r="M138" s="224" t="s">
        <v>1</v>
      </c>
      <c r="N138" s="225" t="s">
        <v>44</v>
      </c>
      <c r="O138" s="87"/>
      <c r="P138" s="226">
        <f>O138*H138</f>
        <v>0</v>
      </c>
      <c r="Q138" s="226">
        <v>0</v>
      </c>
      <c r="R138" s="226">
        <f>Q138*H138</f>
        <v>0</v>
      </c>
      <c r="S138" s="226">
        <v>0</v>
      </c>
      <c r="T138" s="227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28" t="s">
        <v>122</v>
      </c>
      <c r="AT138" s="228" t="s">
        <v>118</v>
      </c>
      <c r="AU138" s="228" t="s">
        <v>87</v>
      </c>
      <c r="AY138" s="13" t="s">
        <v>117</v>
      </c>
      <c r="BE138" s="229">
        <f>IF(N138="základní",J138,0)</f>
        <v>0</v>
      </c>
      <c r="BF138" s="229">
        <f>IF(N138="snížená",J138,0)</f>
        <v>0</v>
      </c>
      <c r="BG138" s="229">
        <f>IF(N138="zákl. přenesená",J138,0)</f>
        <v>0</v>
      </c>
      <c r="BH138" s="229">
        <f>IF(N138="sníž. přenesená",J138,0)</f>
        <v>0</v>
      </c>
      <c r="BI138" s="229">
        <f>IF(N138="nulová",J138,0)</f>
        <v>0</v>
      </c>
      <c r="BJ138" s="13" t="s">
        <v>87</v>
      </c>
      <c r="BK138" s="229">
        <f>ROUND(I138*H138,2)</f>
        <v>0</v>
      </c>
      <c r="BL138" s="13" t="s">
        <v>122</v>
      </c>
      <c r="BM138" s="228" t="s">
        <v>185</v>
      </c>
    </row>
    <row r="139" s="2" customFormat="1" ht="16.5" customHeight="1">
      <c r="A139" s="34"/>
      <c r="B139" s="35"/>
      <c r="C139" s="230" t="s">
        <v>186</v>
      </c>
      <c r="D139" s="230" t="s">
        <v>128</v>
      </c>
      <c r="E139" s="231" t="s">
        <v>187</v>
      </c>
      <c r="F139" s="232" t="s">
        <v>188</v>
      </c>
      <c r="G139" s="233" t="s">
        <v>168</v>
      </c>
      <c r="H139" s="234">
        <v>194</v>
      </c>
      <c r="I139" s="235"/>
      <c r="J139" s="234">
        <f>ROUND(I139*H139,2)</f>
        <v>0</v>
      </c>
      <c r="K139" s="232" t="s">
        <v>126</v>
      </c>
      <c r="L139" s="236"/>
      <c r="M139" s="237" t="s">
        <v>1</v>
      </c>
      <c r="N139" s="238" t="s">
        <v>44</v>
      </c>
      <c r="O139" s="87"/>
      <c r="P139" s="226">
        <f>O139*H139</f>
        <v>0</v>
      </c>
      <c r="Q139" s="226">
        <v>0.00063000000000000003</v>
      </c>
      <c r="R139" s="226">
        <f>Q139*H139</f>
        <v>0.12222000000000001</v>
      </c>
      <c r="S139" s="226">
        <v>0</v>
      </c>
      <c r="T139" s="227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28" t="s">
        <v>132</v>
      </c>
      <c r="AT139" s="228" t="s">
        <v>128</v>
      </c>
      <c r="AU139" s="228" t="s">
        <v>87</v>
      </c>
      <c r="AY139" s="13" t="s">
        <v>117</v>
      </c>
      <c r="BE139" s="229">
        <f>IF(N139="základní",J139,0)</f>
        <v>0</v>
      </c>
      <c r="BF139" s="229">
        <f>IF(N139="snížená",J139,0)</f>
        <v>0</v>
      </c>
      <c r="BG139" s="229">
        <f>IF(N139="zákl. přenesená",J139,0)</f>
        <v>0</v>
      </c>
      <c r="BH139" s="229">
        <f>IF(N139="sníž. přenesená",J139,0)</f>
        <v>0</v>
      </c>
      <c r="BI139" s="229">
        <f>IF(N139="nulová",J139,0)</f>
        <v>0</v>
      </c>
      <c r="BJ139" s="13" t="s">
        <v>87</v>
      </c>
      <c r="BK139" s="229">
        <f>ROUND(I139*H139,2)</f>
        <v>0</v>
      </c>
      <c r="BL139" s="13" t="s">
        <v>122</v>
      </c>
      <c r="BM139" s="228" t="s">
        <v>189</v>
      </c>
    </row>
    <row r="140" s="2" customFormat="1" ht="36" customHeight="1">
      <c r="A140" s="34"/>
      <c r="B140" s="35"/>
      <c r="C140" s="218" t="s">
        <v>157</v>
      </c>
      <c r="D140" s="218" t="s">
        <v>118</v>
      </c>
      <c r="E140" s="219" t="s">
        <v>190</v>
      </c>
      <c r="F140" s="220" t="s">
        <v>191</v>
      </c>
      <c r="G140" s="221" t="s">
        <v>168</v>
      </c>
      <c r="H140" s="222">
        <v>194</v>
      </c>
      <c r="I140" s="223"/>
      <c r="J140" s="222">
        <f>ROUND(I140*H140,2)</f>
        <v>0</v>
      </c>
      <c r="K140" s="220" t="s">
        <v>126</v>
      </c>
      <c r="L140" s="40"/>
      <c r="M140" s="224" t="s">
        <v>1</v>
      </c>
      <c r="N140" s="225" t="s">
        <v>44</v>
      </c>
      <c r="O140" s="87"/>
      <c r="P140" s="226">
        <f>O140*H140</f>
        <v>0</v>
      </c>
      <c r="Q140" s="226">
        <v>0</v>
      </c>
      <c r="R140" s="226">
        <f>Q140*H140</f>
        <v>0</v>
      </c>
      <c r="S140" s="226">
        <v>0</v>
      </c>
      <c r="T140" s="227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28" t="s">
        <v>122</v>
      </c>
      <c r="AT140" s="228" t="s">
        <v>118</v>
      </c>
      <c r="AU140" s="228" t="s">
        <v>87</v>
      </c>
      <c r="AY140" s="13" t="s">
        <v>117</v>
      </c>
      <c r="BE140" s="229">
        <f>IF(N140="základní",J140,0)</f>
        <v>0</v>
      </c>
      <c r="BF140" s="229">
        <f>IF(N140="snížená",J140,0)</f>
        <v>0</v>
      </c>
      <c r="BG140" s="229">
        <f>IF(N140="zákl. přenesená",J140,0)</f>
        <v>0</v>
      </c>
      <c r="BH140" s="229">
        <f>IF(N140="sníž. přenesená",J140,0)</f>
        <v>0</v>
      </c>
      <c r="BI140" s="229">
        <f>IF(N140="nulová",J140,0)</f>
        <v>0</v>
      </c>
      <c r="BJ140" s="13" t="s">
        <v>87</v>
      </c>
      <c r="BK140" s="229">
        <f>ROUND(I140*H140,2)</f>
        <v>0</v>
      </c>
      <c r="BL140" s="13" t="s">
        <v>122</v>
      </c>
      <c r="BM140" s="228" t="s">
        <v>192</v>
      </c>
    </row>
    <row r="141" s="2" customFormat="1" ht="16.5" customHeight="1">
      <c r="A141" s="34"/>
      <c r="B141" s="35"/>
      <c r="C141" s="230" t="s">
        <v>7</v>
      </c>
      <c r="D141" s="230" t="s">
        <v>128</v>
      </c>
      <c r="E141" s="231" t="s">
        <v>193</v>
      </c>
      <c r="F141" s="232" t="s">
        <v>194</v>
      </c>
      <c r="G141" s="233" t="s">
        <v>195</v>
      </c>
      <c r="H141" s="234">
        <v>194</v>
      </c>
      <c r="I141" s="235"/>
      <c r="J141" s="234">
        <f>ROUND(I141*H141,2)</f>
        <v>0</v>
      </c>
      <c r="K141" s="232" t="s">
        <v>126</v>
      </c>
      <c r="L141" s="236"/>
      <c r="M141" s="237" t="s">
        <v>1</v>
      </c>
      <c r="N141" s="238" t="s">
        <v>44</v>
      </c>
      <c r="O141" s="87"/>
      <c r="P141" s="226">
        <f>O141*H141</f>
        <v>0</v>
      </c>
      <c r="Q141" s="226">
        <v>0.001</v>
      </c>
      <c r="R141" s="226">
        <f>Q141*H141</f>
        <v>0.19400000000000001</v>
      </c>
      <c r="S141" s="226">
        <v>0</v>
      </c>
      <c r="T141" s="227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28" t="s">
        <v>132</v>
      </c>
      <c r="AT141" s="228" t="s">
        <v>128</v>
      </c>
      <c r="AU141" s="228" t="s">
        <v>87</v>
      </c>
      <c r="AY141" s="13" t="s">
        <v>117</v>
      </c>
      <c r="BE141" s="229">
        <f>IF(N141="základní",J141,0)</f>
        <v>0</v>
      </c>
      <c r="BF141" s="229">
        <f>IF(N141="snížená",J141,0)</f>
        <v>0</v>
      </c>
      <c r="BG141" s="229">
        <f>IF(N141="zákl. přenesená",J141,0)</f>
        <v>0</v>
      </c>
      <c r="BH141" s="229">
        <f>IF(N141="sníž. přenesená",J141,0)</f>
        <v>0</v>
      </c>
      <c r="BI141" s="229">
        <f>IF(N141="nulová",J141,0)</f>
        <v>0</v>
      </c>
      <c r="BJ141" s="13" t="s">
        <v>87</v>
      </c>
      <c r="BK141" s="229">
        <f>ROUND(I141*H141,2)</f>
        <v>0</v>
      </c>
      <c r="BL141" s="13" t="s">
        <v>122</v>
      </c>
      <c r="BM141" s="228" t="s">
        <v>196</v>
      </c>
    </row>
    <row r="142" s="2" customFormat="1" ht="16.5" customHeight="1">
      <c r="A142" s="34"/>
      <c r="B142" s="35"/>
      <c r="C142" s="218" t="s">
        <v>161</v>
      </c>
      <c r="D142" s="218" t="s">
        <v>118</v>
      </c>
      <c r="E142" s="219" t="s">
        <v>197</v>
      </c>
      <c r="F142" s="220" t="s">
        <v>198</v>
      </c>
      <c r="G142" s="221" t="s">
        <v>125</v>
      </c>
      <c r="H142" s="222">
        <v>4</v>
      </c>
      <c r="I142" s="223"/>
      <c r="J142" s="222">
        <f>ROUND(I142*H142,2)</f>
        <v>0</v>
      </c>
      <c r="K142" s="220" t="s">
        <v>126</v>
      </c>
      <c r="L142" s="40"/>
      <c r="M142" s="224" t="s">
        <v>1</v>
      </c>
      <c r="N142" s="225" t="s">
        <v>44</v>
      </c>
      <c r="O142" s="87"/>
      <c r="P142" s="226">
        <f>O142*H142</f>
        <v>0</v>
      </c>
      <c r="Q142" s="226">
        <v>0</v>
      </c>
      <c r="R142" s="226">
        <f>Q142*H142</f>
        <v>0</v>
      </c>
      <c r="S142" s="226">
        <v>0</v>
      </c>
      <c r="T142" s="227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28" t="s">
        <v>122</v>
      </c>
      <c r="AT142" s="228" t="s">
        <v>118</v>
      </c>
      <c r="AU142" s="228" t="s">
        <v>87</v>
      </c>
      <c r="AY142" s="13" t="s">
        <v>117</v>
      </c>
      <c r="BE142" s="229">
        <f>IF(N142="základní",J142,0)</f>
        <v>0</v>
      </c>
      <c r="BF142" s="229">
        <f>IF(N142="snížená",J142,0)</f>
        <v>0</v>
      </c>
      <c r="BG142" s="229">
        <f>IF(N142="zákl. přenesená",J142,0)</f>
        <v>0</v>
      </c>
      <c r="BH142" s="229">
        <f>IF(N142="sníž. přenesená",J142,0)</f>
        <v>0</v>
      </c>
      <c r="BI142" s="229">
        <f>IF(N142="nulová",J142,0)</f>
        <v>0</v>
      </c>
      <c r="BJ142" s="13" t="s">
        <v>87</v>
      </c>
      <c r="BK142" s="229">
        <f>ROUND(I142*H142,2)</f>
        <v>0</v>
      </c>
      <c r="BL142" s="13" t="s">
        <v>122</v>
      </c>
      <c r="BM142" s="228" t="s">
        <v>199</v>
      </c>
    </row>
    <row r="143" s="2" customFormat="1" ht="16.5" customHeight="1">
      <c r="A143" s="34"/>
      <c r="B143" s="35"/>
      <c r="C143" s="230" t="s">
        <v>200</v>
      </c>
      <c r="D143" s="230" t="s">
        <v>128</v>
      </c>
      <c r="E143" s="231" t="s">
        <v>201</v>
      </c>
      <c r="F143" s="232" t="s">
        <v>202</v>
      </c>
      <c r="G143" s="233" t="s">
        <v>125</v>
      </c>
      <c r="H143" s="234">
        <v>4</v>
      </c>
      <c r="I143" s="235"/>
      <c r="J143" s="234">
        <f>ROUND(I143*H143,2)</f>
        <v>0</v>
      </c>
      <c r="K143" s="232" t="s">
        <v>126</v>
      </c>
      <c r="L143" s="236"/>
      <c r="M143" s="237" t="s">
        <v>1</v>
      </c>
      <c r="N143" s="238" t="s">
        <v>44</v>
      </c>
      <c r="O143" s="87"/>
      <c r="P143" s="226">
        <f>O143*H143</f>
        <v>0</v>
      </c>
      <c r="Q143" s="226">
        <v>0.00016000000000000001</v>
      </c>
      <c r="R143" s="226">
        <f>Q143*H143</f>
        <v>0.00064000000000000005</v>
      </c>
      <c r="S143" s="226">
        <v>0</v>
      </c>
      <c r="T143" s="227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228" t="s">
        <v>132</v>
      </c>
      <c r="AT143" s="228" t="s">
        <v>128</v>
      </c>
      <c r="AU143" s="228" t="s">
        <v>87</v>
      </c>
      <c r="AY143" s="13" t="s">
        <v>117</v>
      </c>
      <c r="BE143" s="229">
        <f>IF(N143="základní",J143,0)</f>
        <v>0</v>
      </c>
      <c r="BF143" s="229">
        <f>IF(N143="snížená",J143,0)</f>
        <v>0</v>
      </c>
      <c r="BG143" s="229">
        <f>IF(N143="zákl. přenesená",J143,0)</f>
        <v>0</v>
      </c>
      <c r="BH143" s="229">
        <f>IF(N143="sníž. přenesená",J143,0)</f>
        <v>0</v>
      </c>
      <c r="BI143" s="229">
        <f>IF(N143="nulová",J143,0)</f>
        <v>0</v>
      </c>
      <c r="BJ143" s="13" t="s">
        <v>87</v>
      </c>
      <c r="BK143" s="229">
        <f>ROUND(I143*H143,2)</f>
        <v>0</v>
      </c>
      <c r="BL143" s="13" t="s">
        <v>122</v>
      </c>
      <c r="BM143" s="228" t="s">
        <v>203</v>
      </c>
    </row>
    <row r="144" s="2" customFormat="1" ht="36" customHeight="1">
      <c r="A144" s="34"/>
      <c r="B144" s="35"/>
      <c r="C144" s="218" t="s">
        <v>164</v>
      </c>
      <c r="D144" s="218" t="s">
        <v>118</v>
      </c>
      <c r="E144" s="219" t="s">
        <v>204</v>
      </c>
      <c r="F144" s="220" t="s">
        <v>205</v>
      </c>
      <c r="G144" s="221" t="s">
        <v>125</v>
      </c>
      <c r="H144" s="222">
        <v>24</v>
      </c>
      <c r="I144" s="223"/>
      <c r="J144" s="222">
        <f>ROUND(I144*H144,2)</f>
        <v>0</v>
      </c>
      <c r="K144" s="220" t="s">
        <v>126</v>
      </c>
      <c r="L144" s="40"/>
      <c r="M144" s="224" t="s">
        <v>1</v>
      </c>
      <c r="N144" s="225" t="s">
        <v>44</v>
      </c>
      <c r="O144" s="87"/>
      <c r="P144" s="226">
        <f>O144*H144</f>
        <v>0</v>
      </c>
      <c r="Q144" s="226">
        <v>0</v>
      </c>
      <c r="R144" s="226">
        <f>Q144*H144</f>
        <v>0</v>
      </c>
      <c r="S144" s="226">
        <v>0</v>
      </c>
      <c r="T144" s="227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28" t="s">
        <v>122</v>
      </c>
      <c r="AT144" s="228" t="s">
        <v>118</v>
      </c>
      <c r="AU144" s="228" t="s">
        <v>87</v>
      </c>
      <c r="AY144" s="13" t="s">
        <v>117</v>
      </c>
      <c r="BE144" s="229">
        <f>IF(N144="základní",J144,0)</f>
        <v>0</v>
      </c>
      <c r="BF144" s="229">
        <f>IF(N144="snížená",J144,0)</f>
        <v>0</v>
      </c>
      <c r="BG144" s="229">
        <f>IF(N144="zákl. přenesená",J144,0)</f>
        <v>0</v>
      </c>
      <c r="BH144" s="229">
        <f>IF(N144="sníž. přenesená",J144,0)</f>
        <v>0</v>
      </c>
      <c r="BI144" s="229">
        <f>IF(N144="nulová",J144,0)</f>
        <v>0</v>
      </c>
      <c r="BJ144" s="13" t="s">
        <v>87</v>
      </c>
      <c r="BK144" s="229">
        <f>ROUND(I144*H144,2)</f>
        <v>0</v>
      </c>
      <c r="BL144" s="13" t="s">
        <v>122</v>
      </c>
      <c r="BM144" s="228" t="s">
        <v>206</v>
      </c>
    </row>
    <row r="145" s="2" customFormat="1" ht="36" customHeight="1">
      <c r="A145" s="34"/>
      <c r="B145" s="35"/>
      <c r="C145" s="218" t="s">
        <v>207</v>
      </c>
      <c r="D145" s="218" t="s">
        <v>118</v>
      </c>
      <c r="E145" s="219" t="s">
        <v>208</v>
      </c>
      <c r="F145" s="220" t="s">
        <v>209</v>
      </c>
      <c r="G145" s="221" t="s">
        <v>125</v>
      </c>
      <c r="H145" s="222">
        <v>32</v>
      </c>
      <c r="I145" s="223"/>
      <c r="J145" s="222">
        <f>ROUND(I145*H145,2)</f>
        <v>0</v>
      </c>
      <c r="K145" s="220" t="s">
        <v>126</v>
      </c>
      <c r="L145" s="40"/>
      <c r="M145" s="224" t="s">
        <v>1</v>
      </c>
      <c r="N145" s="225" t="s">
        <v>44</v>
      </c>
      <c r="O145" s="87"/>
      <c r="P145" s="226">
        <f>O145*H145</f>
        <v>0</v>
      </c>
      <c r="Q145" s="226">
        <v>0</v>
      </c>
      <c r="R145" s="226">
        <f>Q145*H145</f>
        <v>0</v>
      </c>
      <c r="S145" s="226">
        <v>0</v>
      </c>
      <c r="T145" s="227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28" t="s">
        <v>122</v>
      </c>
      <c r="AT145" s="228" t="s">
        <v>118</v>
      </c>
      <c r="AU145" s="228" t="s">
        <v>87</v>
      </c>
      <c r="AY145" s="13" t="s">
        <v>117</v>
      </c>
      <c r="BE145" s="229">
        <f>IF(N145="základní",J145,0)</f>
        <v>0</v>
      </c>
      <c r="BF145" s="229">
        <f>IF(N145="snížená",J145,0)</f>
        <v>0</v>
      </c>
      <c r="BG145" s="229">
        <f>IF(N145="zákl. přenesená",J145,0)</f>
        <v>0</v>
      </c>
      <c r="BH145" s="229">
        <f>IF(N145="sníž. přenesená",J145,0)</f>
        <v>0</v>
      </c>
      <c r="BI145" s="229">
        <f>IF(N145="nulová",J145,0)</f>
        <v>0</v>
      </c>
      <c r="BJ145" s="13" t="s">
        <v>87</v>
      </c>
      <c r="BK145" s="229">
        <f>ROUND(I145*H145,2)</f>
        <v>0</v>
      </c>
      <c r="BL145" s="13" t="s">
        <v>122</v>
      </c>
      <c r="BM145" s="228" t="s">
        <v>210</v>
      </c>
    </row>
    <row r="146" s="2" customFormat="1" ht="24" customHeight="1">
      <c r="A146" s="34"/>
      <c r="B146" s="35"/>
      <c r="C146" s="218" t="s">
        <v>169</v>
      </c>
      <c r="D146" s="218" t="s">
        <v>118</v>
      </c>
      <c r="E146" s="219" t="s">
        <v>211</v>
      </c>
      <c r="F146" s="220" t="s">
        <v>212</v>
      </c>
      <c r="G146" s="221" t="s">
        <v>125</v>
      </c>
      <c r="H146" s="222">
        <v>1</v>
      </c>
      <c r="I146" s="223"/>
      <c r="J146" s="222">
        <f>ROUND(I146*H146,2)</f>
        <v>0</v>
      </c>
      <c r="K146" s="220" t="s">
        <v>126</v>
      </c>
      <c r="L146" s="40"/>
      <c r="M146" s="224" t="s">
        <v>1</v>
      </c>
      <c r="N146" s="225" t="s">
        <v>44</v>
      </c>
      <c r="O146" s="87"/>
      <c r="P146" s="226">
        <f>O146*H146</f>
        <v>0</v>
      </c>
      <c r="Q146" s="226">
        <v>0</v>
      </c>
      <c r="R146" s="226">
        <f>Q146*H146</f>
        <v>0</v>
      </c>
      <c r="S146" s="226">
        <v>0</v>
      </c>
      <c r="T146" s="227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28" t="s">
        <v>122</v>
      </c>
      <c r="AT146" s="228" t="s">
        <v>118</v>
      </c>
      <c r="AU146" s="228" t="s">
        <v>87</v>
      </c>
      <c r="AY146" s="13" t="s">
        <v>117</v>
      </c>
      <c r="BE146" s="229">
        <f>IF(N146="základní",J146,0)</f>
        <v>0</v>
      </c>
      <c r="BF146" s="229">
        <f>IF(N146="snížená",J146,0)</f>
        <v>0</v>
      </c>
      <c r="BG146" s="229">
        <f>IF(N146="zákl. přenesená",J146,0)</f>
        <v>0</v>
      </c>
      <c r="BH146" s="229">
        <f>IF(N146="sníž. přenesená",J146,0)</f>
        <v>0</v>
      </c>
      <c r="BI146" s="229">
        <f>IF(N146="nulová",J146,0)</f>
        <v>0</v>
      </c>
      <c r="BJ146" s="13" t="s">
        <v>87</v>
      </c>
      <c r="BK146" s="229">
        <f>ROUND(I146*H146,2)</f>
        <v>0</v>
      </c>
      <c r="BL146" s="13" t="s">
        <v>122</v>
      </c>
      <c r="BM146" s="228" t="s">
        <v>213</v>
      </c>
    </row>
    <row r="147" s="2" customFormat="1" ht="16.5" customHeight="1">
      <c r="A147" s="34"/>
      <c r="B147" s="35"/>
      <c r="C147" s="218" t="s">
        <v>214</v>
      </c>
      <c r="D147" s="218" t="s">
        <v>118</v>
      </c>
      <c r="E147" s="219" t="s">
        <v>215</v>
      </c>
      <c r="F147" s="220" t="s">
        <v>216</v>
      </c>
      <c r="G147" s="221" t="s">
        <v>121</v>
      </c>
      <c r="H147" s="222">
        <v>1</v>
      </c>
      <c r="I147" s="223"/>
      <c r="J147" s="222">
        <f>ROUND(I147*H147,2)</f>
        <v>0</v>
      </c>
      <c r="K147" s="220" t="s">
        <v>1</v>
      </c>
      <c r="L147" s="40"/>
      <c r="M147" s="224" t="s">
        <v>1</v>
      </c>
      <c r="N147" s="225" t="s">
        <v>44</v>
      </c>
      <c r="O147" s="87"/>
      <c r="P147" s="226">
        <f>O147*H147</f>
        <v>0</v>
      </c>
      <c r="Q147" s="226">
        <v>0</v>
      </c>
      <c r="R147" s="226">
        <f>Q147*H147</f>
        <v>0</v>
      </c>
      <c r="S147" s="226">
        <v>0</v>
      </c>
      <c r="T147" s="227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28" t="s">
        <v>122</v>
      </c>
      <c r="AT147" s="228" t="s">
        <v>118</v>
      </c>
      <c r="AU147" s="228" t="s">
        <v>87</v>
      </c>
      <c r="AY147" s="13" t="s">
        <v>117</v>
      </c>
      <c r="BE147" s="229">
        <f>IF(N147="základní",J147,0)</f>
        <v>0</v>
      </c>
      <c r="BF147" s="229">
        <f>IF(N147="snížená",J147,0)</f>
        <v>0</v>
      </c>
      <c r="BG147" s="229">
        <f>IF(N147="zákl. přenesená",J147,0)</f>
        <v>0</v>
      </c>
      <c r="BH147" s="229">
        <f>IF(N147="sníž. přenesená",J147,0)</f>
        <v>0</v>
      </c>
      <c r="BI147" s="229">
        <f>IF(N147="nulová",J147,0)</f>
        <v>0</v>
      </c>
      <c r="BJ147" s="13" t="s">
        <v>87</v>
      </c>
      <c r="BK147" s="229">
        <f>ROUND(I147*H147,2)</f>
        <v>0</v>
      </c>
      <c r="BL147" s="13" t="s">
        <v>122</v>
      </c>
      <c r="BM147" s="228" t="s">
        <v>217</v>
      </c>
    </row>
    <row r="148" s="11" customFormat="1" ht="25.92" customHeight="1">
      <c r="A148" s="11"/>
      <c r="B148" s="204"/>
      <c r="C148" s="205"/>
      <c r="D148" s="206" t="s">
        <v>78</v>
      </c>
      <c r="E148" s="207" t="s">
        <v>218</v>
      </c>
      <c r="F148" s="207" t="s">
        <v>219</v>
      </c>
      <c r="G148" s="205"/>
      <c r="H148" s="205"/>
      <c r="I148" s="208"/>
      <c r="J148" s="209">
        <f>BK148</f>
        <v>0</v>
      </c>
      <c r="K148" s="205"/>
      <c r="L148" s="210"/>
      <c r="M148" s="211"/>
      <c r="N148" s="212"/>
      <c r="O148" s="212"/>
      <c r="P148" s="213">
        <f>SUM(P149:P163)</f>
        <v>0</v>
      </c>
      <c r="Q148" s="212"/>
      <c r="R148" s="213">
        <f>SUM(R149:R163)</f>
        <v>40.682012</v>
      </c>
      <c r="S148" s="212"/>
      <c r="T148" s="214">
        <f>SUM(T149:T163)</f>
        <v>0</v>
      </c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R148" s="215" t="s">
        <v>116</v>
      </c>
      <c r="AT148" s="216" t="s">
        <v>78</v>
      </c>
      <c r="AU148" s="216" t="s">
        <v>79</v>
      </c>
      <c r="AY148" s="215" t="s">
        <v>117</v>
      </c>
      <c r="BK148" s="217">
        <f>SUM(BK149:BK163)</f>
        <v>0</v>
      </c>
    </row>
    <row r="149" s="2" customFormat="1" ht="24" customHeight="1">
      <c r="A149" s="34"/>
      <c r="B149" s="35"/>
      <c r="C149" s="218" t="s">
        <v>172</v>
      </c>
      <c r="D149" s="218" t="s">
        <v>118</v>
      </c>
      <c r="E149" s="219" t="s">
        <v>220</v>
      </c>
      <c r="F149" s="220" t="s">
        <v>221</v>
      </c>
      <c r="G149" s="221" t="s">
        <v>222</v>
      </c>
      <c r="H149" s="222">
        <v>0.14999999999999999</v>
      </c>
      <c r="I149" s="223"/>
      <c r="J149" s="222">
        <f>ROUND(I149*H149,2)</f>
        <v>0</v>
      </c>
      <c r="K149" s="220" t="s">
        <v>126</v>
      </c>
      <c r="L149" s="40"/>
      <c r="M149" s="224" t="s">
        <v>1</v>
      </c>
      <c r="N149" s="225" t="s">
        <v>44</v>
      </c>
      <c r="O149" s="87"/>
      <c r="P149" s="226">
        <f>O149*H149</f>
        <v>0</v>
      </c>
      <c r="Q149" s="226">
        <v>0</v>
      </c>
      <c r="R149" s="226">
        <f>Q149*H149</f>
        <v>0</v>
      </c>
      <c r="S149" s="226">
        <v>0</v>
      </c>
      <c r="T149" s="227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28" t="s">
        <v>122</v>
      </c>
      <c r="AT149" s="228" t="s">
        <v>118</v>
      </c>
      <c r="AU149" s="228" t="s">
        <v>87</v>
      </c>
      <c r="AY149" s="13" t="s">
        <v>117</v>
      </c>
      <c r="BE149" s="229">
        <f>IF(N149="základní",J149,0)</f>
        <v>0</v>
      </c>
      <c r="BF149" s="229">
        <f>IF(N149="snížená",J149,0)</f>
        <v>0</v>
      </c>
      <c r="BG149" s="229">
        <f>IF(N149="zákl. přenesená",J149,0)</f>
        <v>0</v>
      </c>
      <c r="BH149" s="229">
        <f>IF(N149="sníž. přenesená",J149,0)</f>
        <v>0</v>
      </c>
      <c r="BI149" s="229">
        <f>IF(N149="nulová",J149,0)</f>
        <v>0</v>
      </c>
      <c r="BJ149" s="13" t="s">
        <v>87</v>
      </c>
      <c r="BK149" s="229">
        <f>ROUND(I149*H149,2)</f>
        <v>0</v>
      </c>
      <c r="BL149" s="13" t="s">
        <v>122</v>
      </c>
      <c r="BM149" s="228" t="s">
        <v>223</v>
      </c>
    </row>
    <row r="150" s="2" customFormat="1" ht="24" customHeight="1">
      <c r="A150" s="34"/>
      <c r="B150" s="35"/>
      <c r="C150" s="218" t="s">
        <v>224</v>
      </c>
      <c r="D150" s="218" t="s">
        <v>118</v>
      </c>
      <c r="E150" s="219" t="s">
        <v>225</v>
      </c>
      <c r="F150" s="220" t="s">
        <v>226</v>
      </c>
      <c r="G150" s="221" t="s">
        <v>227</v>
      </c>
      <c r="H150" s="222">
        <v>0.29999999999999999</v>
      </c>
      <c r="I150" s="223"/>
      <c r="J150" s="222">
        <f>ROUND(I150*H150,2)</f>
        <v>0</v>
      </c>
      <c r="K150" s="220" t="s">
        <v>126</v>
      </c>
      <c r="L150" s="40"/>
      <c r="M150" s="224" t="s">
        <v>1</v>
      </c>
      <c r="N150" s="225" t="s">
        <v>44</v>
      </c>
      <c r="O150" s="87"/>
      <c r="P150" s="226">
        <f>O150*H150</f>
        <v>0</v>
      </c>
      <c r="Q150" s="226">
        <v>0</v>
      </c>
      <c r="R150" s="226">
        <f>Q150*H150</f>
        <v>0</v>
      </c>
      <c r="S150" s="226">
        <v>0</v>
      </c>
      <c r="T150" s="227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28" t="s">
        <v>122</v>
      </c>
      <c r="AT150" s="228" t="s">
        <v>118</v>
      </c>
      <c r="AU150" s="228" t="s">
        <v>87</v>
      </c>
      <c r="AY150" s="13" t="s">
        <v>117</v>
      </c>
      <c r="BE150" s="229">
        <f>IF(N150="základní",J150,0)</f>
        <v>0</v>
      </c>
      <c r="BF150" s="229">
        <f>IF(N150="snížená",J150,0)</f>
        <v>0</v>
      </c>
      <c r="BG150" s="229">
        <f>IF(N150="zákl. přenesená",J150,0)</f>
        <v>0</v>
      </c>
      <c r="BH150" s="229">
        <f>IF(N150="sníž. přenesená",J150,0)</f>
        <v>0</v>
      </c>
      <c r="BI150" s="229">
        <f>IF(N150="nulová",J150,0)</f>
        <v>0</v>
      </c>
      <c r="BJ150" s="13" t="s">
        <v>87</v>
      </c>
      <c r="BK150" s="229">
        <f>ROUND(I150*H150,2)</f>
        <v>0</v>
      </c>
      <c r="BL150" s="13" t="s">
        <v>122</v>
      </c>
      <c r="BM150" s="228" t="s">
        <v>228</v>
      </c>
    </row>
    <row r="151" s="2" customFormat="1" ht="24" customHeight="1">
      <c r="A151" s="34"/>
      <c r="B151" s="35"/>
      <c r="C151" s="218" t="s">
        <v>175</v>
      </c>
      <c r="D151" s="218" t="s">
        <v>118</v>
      </c>
      <c r="E151" s="219" t="s">
        <v>229</v>
      </c>
      <c r="F151" s="220" t="s">
        <v>230</v>
      </c>
      <c r="G151" s="221" t="s">
        <v>168</v>
      </c>
      <c r="H151" s="222">
        <v>152</v>
      </c>
      <c r="I151" s="223"/>
      <c r="J151" s="222">
        <f>ROUND(I151*H151,2)</f>
        <v>0</v>
      </c>
      <c r="K151" s="220" t="s">
        <v>126</v>
      </c>
      <c r="L151" s="40"/>
      <c r="M151" s="224" t="s">
        <v>1</v>
      </c>
      <c r="N151" s="225" t="s">
        <v>44</v>
      </c>
      <c r="O151" s="87"/>
      <c r="P151" s="226">
        <f>O151*H151</f>
        <v>0</v>
      </c>
      <c r="Q151" s="226">
        <v>0</v>
      </c>
      <c r="R151" s="226">
        <f>Q151*H151</f>
        <v>0</v>
      </c>
      <c r="S151" s="226">
        <v>0</v>
      </c>
      <c r="T151" s="227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28" t="s">
        <v>122</v>
      </c>
      <c r="AT151" s="228" t="s">
        <v>118</v>
      </c>
      <c r="AU151" s="228" t="s">
        <v>87</v>
      </c>
      <c r="AY151" s="13" t="s">
        <v>117</v>
      </c>
      <c r="BE151" s="229">
        <f>IF(N151="základní",J151,0)</f>
        <v>0</v>
      </c>
      <c r="BF151" s="229">
        <f>IF(N151="snížená",J151,0)</f>
        <v>0</v>
      </c>
      <c r="BG151" s="229">
        <f>IF(N151="zákl. přenesená",J151,0)</f>
        <v>0</v>
      </c>
      <c r="BH151" s="229">
        <f>IF(N151="sníž. přenesená",J151,0)</f>
        <v>0</v>
      </c>
      <c r="BI151" s="229">
        <f>IF(N151="nulová",J151,0)</f>
        <v>0</v>
      </c>
      <c r="BJ151" s="13" t="s">
        <v>87</v>
      </c>
      <c r="BK151" s="229">
        <f>ROUND(I151*H151,2)</f>
        <v>0</v>
      </c>
      <c r="BL151" s="13" t="s">
        <v>122</v>
      </c>
      <c r="BM151" s="228" t="s">
        <v>231</v>
      </c>
    </row>
    <row r="152" s="2" customFormat="1" ht="24" customHeight="1">
      <c r="A152" s="34"/>
      <c r="B152" s="35"/>
      <c r="C152" s="218" t="s">
        <v>232</v>
      </c>
      <c r="D152" s="218" t="s">
        <v>118</v>
      </c>
      <c r="E152" s="219" t="s">
        <v>233</v>
      </c>
      <c r="F152" s="220" t="s">
        <v>234</v>
      </c>
      <c r="G152" s="221" t="s">
        <v>125</v>
      </c>
      <c r="H152" s="222">
        <v>4</v>
      </c>
      <c r="I152" s="223"/>
      <c r="J152" s="222">
        <f>ROUND(I152*H152,2)</f>
        <v>0</v>
      </c>
      <c r="K152" s="220" t="s">
        <v>126</v>
      </c>
      <c r="L152" s="40"/>
      <c r="M152" s="224" t="s">
        <v>1</v>
      </c>
      <c r="N152" s="225" t="s">
        <v>44</v>
      </c>
      <c r="O152" s="87"/>
      <c r="P152" s="226">
        <f>O152*H152</f>
        <v>0</v>
      </c>
      <c r="Q152" s="226">
        <v>0</v>
      </c>
      <c r="R152" s="226">
        <f>Q152*H152</f>
        <v>0</v>
      </c>
      <c r="S152" s="226">
        <v>0</v>
      </c>
      <c r="T152" s="227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28" t="s">
        <v>122</v>
      </c>
      <c r="AT152" s="228" t="s">
        <v>118</v>
      </c>
      <c r="AU152" s="228" t="s">
        <v>87</v>
      </c>
      <c r="AY152" s="13" t="s">
        <v>117</v>
      </c>
      <c r="BE152" s="229">
        <f>IF(N152="základní",J152,0)</f>
        <v>0</v>
      </c>
      <c r="BF152" s="229">
        <f>IF(N152="snížená",J152,0)</f>
        <v>0</v>
      </c>
      <c r="BG152" s="229">
        <f>IF(N152="zákl. přenesená",J152,0)</f>
        <v>0</v>
      </c>
      <c r="BH152" s="229">
        <f>IF(N152="sníž. přenesená",J152,0)</f>
        <v>0</v>
      </c>
      <c r="BI152" s="229">
        <f>IF(N152="nulová",J152,0)</f>
        <v>0</v>
      </c>
      <c r="BJ152" s="13" t="s">
        <v>87</v>
      </c>
      <c r="BK152" s="229">
        <f>ROUND(I152*H152,2)</f>
        <v>0</v>
      </c>
      <c r="BL152" s="13" t="s">
        <v>122</v>
      </c>
      <c r="BM152" s="228" t="s">
        <v>235</v>
      </c>
    </row>
    <row r="153" s="2" customFormat="1" ht="24" customHeight="1">
      <c r="A153" s="34"/>
      <c r="B153" s="35"/>
      <c r="C153" s="218" t="s">
        <v>178</v>
      </c>
      <c r="D153" s="218" t="s">
        <v>118</v>
      </c>
      <c r="E153" s="219" t="s">
        <v>236</v>
      </c>
      <c r="F153" s="220" t="s">
        <v>237</v>
      </c>
      <c r="G153" s="221" t="s">
        <v>227</v>
      </c>
      <c r="H153" s="222">
        <v>4.2999999999999998</v>
      </c>
      <c r="I153" s="223"/>
      <c r="J153" s="222">
        <f>ROUND(I153*H153,2)</f>
        <v>0</v>
      </c>
      <c r="K153" s="220" t="s">
        <v>126</v>
      </c>
      <c r="L153" s="40"/>
      <c r="M153" s="224" t="s">
        <v>1</v>
      </c>
      <c r="N153" s="225" t="s">
        <v>44</v>
      </c>
      <c r="O153" s="87"/>
      <c r="P153" s="226">
        <f>O153*H153</f>
        <v>0</v>
      </c>
      <c r="Q153" s="226">
        <v>2.2563399999999998</v>
      </c>
      <c r="R153" s="226">
        <f>Q153*H153</f>
        <v>9.7022619999999993</v>
      </c>
      <c r="S153" s="226">
        <v>0</v>
      </c>
      <c r="T153" s="227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28" t="s">
        <v>122</v>
      </c>
      <c r="AT153" s="228" t="s">
        <v>118</v>
      </c>
      <c r="AU153" s="228" t="s">
        <v>87</v>
      </c>
      <c r="AY153" s="13" t="s">
        <v>117</v>
      </c>
      <c r="BE153" s="229">
        <f>IF(N153="základní",J153,0)</f>
        <v>0</v>
      </c>
      <c r="BF153" s="229">
        <f>IF(N153="snížená",J153,0)</f>
        <v>0</v>
      </c>
      <c r="BG153" s="229">
        <f>IF(N153="zákl. přenesená",J153,0)</f>
        <v>0</v>
      </c>
      <c r="BH153" s="229">
        <f>IF(N153="sníž. přenesená",J153,0)</f>
        <v>0</v>
      </c>
      <c r="BI153" s="229">
        <f>IF(N153="nulová",J153,0)</f>
        <v>0</v>
      </c>
      <c r="BJ153" s="13" t="s">
        <v>87</v>
      </c>
      <c r="BK153" s="229">
        <f>ROUND(I153*H153,2)</f>
        <v>0</v>
      </c>
      <c r="BL153" s="13" t="s">
        <v>122</v>
      </c>
      <c r="BM153" s="228" t="s">
        <v>122</v>
      </c>
    </row>
    <row r="154" s="2" customFormat="1" ht="24" customHeight="1">
      <c r="A154" s="34"/>
      <c r="B154" s="35"/>
      <c r="C154" s="218" t="s">
        <v>238</v>
      </c>
      <c r="D154" s="218" t="s">
        <v>118</v>
      </c>
      <c r="E154" s="219" t="s">
        <v>239</v>
      </c>
      <c r="F154" s="220" t="s">
        <v>240</v>
      </c>
      <c r="G154" s="221" t="s">
        <v>168</v>
      </c>
      <c r="H154" s="222">
        <v>4</v>
      </c>
      <c r="I154" s="223"/>
      <c r="J154" s="222">
        <f>ROUND(I154*H154,2)</f>
        <v>0</v>
      </c>
      <c r="K154" s="220" t="s">
        <v>126</v>
      </c>
      <c r="L154" s="40"/>
      <c r="M154" s="224" t="s">
        <v>1</v>
      </c>
      <c r="N154" s="225" t="s">
        <v>44</v>
      </c>
      <c r="O154" s="87"/>
      <c r="P154" s="226">
        <f>O154*H154</f>
        <v>0</v>
      </c>
      <c r="Q154" s="226">
        <v>2.0000000000000002E-05</v>
      </c>
      <c r="R154" s="226">
        <f>Q154*H154</f>
        <v>8.0000000000000007E-05</v>
      </c>
      <c r="S154" s="226">
        <v>0</v>
      </c>
      <c r="T154" s="227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28" t="s">
        <v>122</v>
      </c>
      <c r="AT154" s="228" t="s">
        <v>118</v>
      </c>
      <c r="AU154" s="228" t="s">
        <v>87</v>
      </c>
      <c r="AY154" s="13" t="s">
        <v>117</v>
      </c>
      <c r="BE154" s="229">
        <f>IF(N154="základní",J154,0)</f>
        <v>0</v>
      </c>
      <c r="BF154" s="229">
        <f>IF(N154="snížená",J154,0)</f>
        <v>0</v>
      </c>
      <c r="BG154" s="229">
        <f>IF(N154="zákl. přenesená",J154,0)</f>
        <v>0</v>
      </c>
      <c r="BH154" s="229">
        <f>IF(N154="sníž. přenesená",J154,0)</f>
        <v>0</v>
      </c>
      <c r="BI154" s="229">
        <f>IF(N154="nulová",J154,0)</f>
        <v>0</v>
      </c>
      <c r="BJ154" s="13" t="s">
        <v>87</v>
      </c>
      <c r="BK154" s="229">
        <f>ROUND(I154*H154,2)</f>
        <v>0</v>
      </c>
      <c r="BL154" s="13" t="s">
        <v>122</v>
      </c>
      <c r="BM154" s="228" t="s">
        <v>241</v>
      </c>
    </row>
    <row r="155" s="2" customFormat="1" ht="16.5" customHeight="1">
      <c r="A155" s="34"/>
      <c r="B155" s="35"/>
      <c r="C155" s="230" t="s">
        <v>182</v>
      </c>
      <c r="D155" s="230" t="s">
        <v>128</v>
      </c>
      <c r="E155" s="231" t="s">
        <v>242</v>
      </c>
      <c r="F155" s="232" t="s">
        <v>243</v>
      </c>
      <c r="G155" s="233" t="s">
        <v>168</v>
      </c>
      <c r="H155" s="234">
        <v>4</v>
      </c>
      <c r="I155" s="235"/>
      <c r="J155" s="234">
        <f>ROUND(I155*H155,2)</f>
        <v>0</v>
      </c>
      <c r="K155" s="232" t="s">
        <v>126</v>
      </c>
      <c r="L155" s="236"/>
      <c r="M155" s="237" t="s">
        <v>1</v>
      </c>
      <c r="N155" s="238" t="s">
        <v>44</v>
      </c>
      <c r="O155" s="87"/>
      <c r="P155" s="226">
        <f>O155*H155</f>
        <v>0</v>
      </c>
      <c r="Q155" s="226">
        <v>0.0081399999999999997</v>
      </c>
      <c r="R155" s="226">
        <f>Q155*H155</f>
        <v>0.032559999999999999</v>
      </c>
      <c r="S155" s="226">
        <v>0</v>
      </c>
      <c r="T155" s="227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28" t="s">
        <v>132</v>
      </c>
      <c r="AT155" s="228" t="s">
        <v>128</v>
      </c>
      <c r="AU155" s="228" t="s">
        <v>87</v>
      </c>
      <c r="AY155" s="13" t="s">
        <v>117</v>
      </c>
      <c r="BE155" s="229">
        <f>IF(N155="základní",J155,0)</f>
        <v>0</v>
      </c>
      <c r="BF155" s="229">
        <f>IF(N155="snížená",J155,0)</f>
        <v>0</v>
      </c>
      <c r="BG155" s="229">
        <f>IF(N155="zákl. přenesená",J155,0)</f>
        <v>0</v>
      </c>
      <c r="BH155" s="229">
        <f>IF(N155="sníž. přenesená",J155,0)</f>
        <v>0</v>
      </c>
      <c r="BI155" s="229">
        <f>IF(N155="nulová",J155,0)</f>
        <v>0</v>
      </c>
      <c r="BJ155" s="13" t="s">
        <v>87</v>
      </c>
      <c r="BK155" s="229">
        <f>ROUND(I155*H155,2)</f>
        <v>0</v>
      </c>
      <c r="BL155" s="13" t="s">
        <v>122</v>
      </c>
      <c r="BM155" s="228" t="s">
        <v>244</v>
      </c>
    </row>
    <row r="156" s="2" customFormat="1" ht="24" customHeight="1">
      <c r="A156" s="34"/>
      <c r="B156" s="35"/>
      <c r="C156" s="218" t="s">
        <v>245</v>
      </c>
      <c r="D156" s="218" t="s">
        <v>118</v>
      </c>
      <c r="E156" s="219" t="s">
        <v>246</v>
      </c>
      <c r="F156" s="220" t="s">
        <v>247</v>
      </c>
      <c r="G156" s="221" t="s">
        <v>168</v>
      </c>
      <c r="H156" s="222">
        <v>16</v>
      </c>
      <c r="I156" s="223"/>
      <c r="J156" s="222">
        <f>ROUND(I156*H156,2)</f>
        <v>0</v>
      </c>
      <c r="K156" s="220" t="s">
        <v>126</v>
      </c>
      <c r="L156" s="40"/>
      <c r="M156" s="224" t="s">
        <v>1</v>
      </c>
      <c r="N156" s="225" t="s">
        <v>44</v>
      </c>
      <c r="O156" s="87"/>
      <c r="P156" s="226">
        <f>O156*H156</f>
        <v>0</v>
      </c>
      <c r="Q156" s="226">
        <v>0</v>
      </c>
      <c r="R156" s="226">
        <f>Q156*H156</f>
        <v>0</v>
      </c>
      <c r="S156" s="226">
        <v>0</v>
      </c>
      <c r="T156" s="227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28" t="s">
        <v>122</v>
      </c>
      <c r="AT156" s="228" t="s">
        <v>118</v>
      </c>
      <c r="AU156" s="228" t="s">
        <v>87</v>
      </c>
      <c r="AY156" s="13" t="s">
        <v>117</v>
      </c>
      <c r="BE156" s="229">
        <f>IF(N156="základní",J156,0)</f>
        <v>0</v>
      </c>
      <c r="BF156" s="229">
        <f>IF(N156="snížená",J156,0)</f>
        <v>0</v>
      </c>
      <c r="BG156" s="229">
        <f>IF(N156="zákl. přenesená",J156,0)</f>
        <v>0</v>
      </c>
      <c r="BH156" s="229">
        <f>IF(N156="sníž. přenesená",J156,0)</f>
        <v>0</v>
      </c>
      <c r="BI156" s="229">
        <f>IF(N156="nulová",J156,0)</f>
        <v>0</v>
      </c>
      <c r="BJ156" s="13" t="s">
        <v>87</v>
      </c>
      <c r="BK156" s="229">
        <f>ROUND(I156*H156,2)</f>
        <v>0</v>
      </c>
      <c r="BL156" s="13" t="s">
        <v>122</v>
      </c>
      <c r="BM156" s="228" t="s">
        <v>248</v>
      </c>
    </row>
    <row r="157" s="2" customFormat="1" ht="24" customHeight="1">
      <c r="A157" s="34"/>
      <c r="B157" s="35"/>
      <c r="C157" s="230" t="s">
        <v>185</v>
      </c>
      <c r="D157" s="230" t="s">
        <v>128</v>
      </c>
      <c r="E157" s="231" t="s">
        <v>249</v>
      </c>
      <c r="F157" s="232" t="s">
        <v>250</v>
      </c>
      <c r="G157" s="233" t="s">
        <v>168</v>
      </c>
      <c r="H157" s="234">
        <v>16</v>
      </c>
      <c r="I157" s="235"/>
      <c r="J157" s="234">
        <f>ROUND(I157*H157,2)</f>
        <v>0</v>
      </c>
      <c r="K157" s="232" t="s">
        <v>126</v>
      </c>
      <c r="L157" s="236"/>
      <c r="M157" s="237" t="s">
        <v>1</v>
      </c>
      <c r="N157" s="238" t="s">
        <v>44</v>
      </c>
      <c r="O157" s="87"/>
      <c r="P157" s="226">
        <f>O157*H157</f>
        <v>0</v>
      </c>
      <c r="Q157" s="226">
        <v>0.00019000000000000001</v>
      </c>
      <c r="R157" s="226">
        <f>Q157*H157</f>
        <v>0.0030400000000000002</v>
      </c>
      <c r="S157" s="226">
        <v>0</v>
      </c>
      <c r="T157" s="227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28" t="s">
        <v>132</v>
      </c>
      <c r="AT157" s="228" t="s">
        <v>128</v>
      </c>
      <c r="AU157" s="228" t="s">
        <v>87</v>
      </c>
      <c r="AY157" s="13" t="s">
        <v>117</v>
      </c>
      <c r="BE157" s="229">
        <f>IF(N157="základní",J157,0)</f>
        <v>0</v>
      </c>
      <c r="BF157" s="229">
        <f>IF(N157="snížená",J157,0)</f>
        <v>0</v>
      </c>
      <c r="BG157" s="229">
        <f>IF(N157="zákl. přenesená",J157,0)</f>
        <v>0</v>
      </c>
      <c r="BH157" s="229">
        <f>IF(N157="sníž. přenesená",J157,0)</f>
        <v>0</v>
      </c>
      <c r="BI157" s="229">
        <f>IF(N157="nulová",J157,0)</f>
        <v>0</v>
      </c>
      <c r="BJ157" s="13" t="s">
        <v>87</v>
      </c>
      <c r="BK157" s="229">
        <f>ROUND(I157*H157,2)</f>
        <v>0</v>
      </c>
      <c r="BL157" s="13" t="s">
        <v>122</v>
      </c>
      <c r="BM157" s="228" t="s">
        <v>251</v>
      </c>
    </row>
    <row r="158" s="2" customFormat="1" ht="24" customHeight="1">
      <c r="A158" s="34"/>
      <c r="B158" s="35"/>
      <c r="C158" s="218" t="s">
        <v>252</v>
      </c>
      <c r="D158" s="218" t="s">
        <v>118</v>
      </c>
      <c r="E158" s="219" t="s">
        <v>253</v>
      </c>
      <c r="F158" s="220" t="s">
        <v>254</v>
      </c>
      <c r="G158" s="221" t="s">
        <v>168</v>
      </c>
      <c r="H158" s="222">
        <v>152</v>
      </c>
      <c r="I158" s="223"/>
      <c r="J158" s="222">
        <f>ROUND(I158*H158,2)</f>
        <v>0</v>
      </c>
      <c r="K158" s="220" t="s">
        <v>126</v>
      </c>
      <c r="L158" s="40"/>
      <c r="M158" s="224" t="s">
        <v>1</v>
      </c>
      <c r="N158" s="225" t="s">
        <v>44</v>
      </c>
      <c r="O158" s="87"/>
      <c r="P158" s="226">
        <f>O158*H158</f>
        <v>0</v>
      </c>
      <c r="Q158" s="226">
        <v>0.20300000000000001</v>
      </c>
      <c r="R158" s="226">
        <f>Q158*H158</f>
        <v>30.856000000000002</v>
      </c>
      <c r="S158" s="226">
        <v>0</v>
      </c>
      <c r="T158" s="227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28" t="s">
        <v>122</v>
      </c>
      <c r="AT158" s="228" t="s">
        <v>118</v>
      </c>
      <c r="AU158" s="228" t="s">
        <v>87</v>
      </c>
      <c r="AY158" s="13" t="s">
        <v>117</v>
      </c>
      <c r="BE158" s="229">
        <f>IF(N158="základní",J158,0)</f>
        <v>0</v>
      </c>
      <c r="BF158" s="229">
        <f>IF(N158="snížená",J158,0)</f>
        <v>0</v>
      </c>
      <c r="BG158" s="229">
        <f>IF(N158="zákl. přenesená",J158,0)</f>
        <v>0</v>
      </c>
      <c r="BH158" s="229">
        <f>IF(N158="sníž. přenesená",J158,0)</f>
        <v>0</v>
      </c>
      <c r="BI158" s="229">
        <f>IF(N158="nulová",J158,0)</f>
        <v>0</v>
      </c>
      <c r="BJ158" s="13" t="s">
        <v>87</v>
      </c>
      <c r="BK158" s="229">
        <f>ROUND(I158*H158,2)</f>
        <v>0</v>
      </c>
      <c r="BL158" s="13" t="s">
        <v>122</v>
      </c>
      <c r="BM158" s="228" t="s">
        <v>255</v>
      </c>
    </row>
    <row r="159" s="2" customFormat="1" ht="24" customHeight="1">
      <c r="A159" s="34"/>
      <c r="B159" s="35"/>
      <c r="C159" s="218" t="s">
        <v>189</v>
      </c>
      <c r="D159" s="218" t="s">
        <v>118</v>
      </c>
      <c r="E159" s="219" t="s">
        <v>256</v>
      </c>
      <c r="F159" s="220" t="s">
        <v>257</v>
      </c>
      <c r="G159" s="221" t="s">
        <v>168</v>
      </c>
      <c r="H159" s="222">
        <v>173</v>
      </c>
      <c r="I159" s="223"/>
      <c r="J159" s="222">
        <f>ROUND(I159*H159,2)</f>
        <v>0</v>
      </c>
      <c r="K159" s="220" t="s">
        <v>126</v>
      </c>
      <c r="L159" s="40"/>
      <c r="M159" s="224" t="s">
        <v>1</v>
      </c>
      <c r="N159" s="225" t="s">
        <v>44</v>
      </c>
      <c r="O159" s="87"/>
      <c r="P159" s="226">
        <f>O159*H159</f>
        <v>0</v>
      </c>
      <c r="Q159" s="226">
        <v>0</v>
      </c>
      <c r="R159" s="226">
        <f>Q159*H159</f>
        <v>0</v>
      </c>
      <c r="S159" s="226">
        <v>0</v>
      </c>
      <c r="T159" s="227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28" t="s">
        <v>122</v>
      </c>
      <c r="AT159" s="228" t="s">
        <v>118</v>
      </c>
      <c r="AU159" s="228" t="s">
        <v>87</v>
      </c>
      <c r="AY159" s="13" t="s">
        <v>117</v>
      </c>
      <c r="BE159" s="229">
        <f>IF(N159="základní",J159,0)</f>
        <v>0</v>
      </c>
      <c r="BF159" s="229">
        <f>IF(N159="snížená",J159,0)</f>
        <v>0</v>
      </c>
      <c r="BG159" s="229">
        <f>IF(N159="zákl. přenesená",J159,0)</f>
        <v>0</v>
      </c>
      <c r="BH159" s="229">
        <f>IF(N159="sníž. přenesená",J159,0)</f>
        <v>0</v>
      </c>
      <c r="BI159" s="229">
        <f>IF(N159="nulová",J159,0)</f>
        <v>0</v>
      </c>
      <c r="BJ159" s="13" t="s">
        <v>87</v>
      </c>
      <c r="BK159" s="229">
        <f>ROUND(I159*H159,2)</f>
        <v>0</v>
      </c>
      <c r="BL159" s="13" t="s">
        <v>122</v>
      </c>
      <c r="BM159" s="228" t="s">
        <v>258</v>
      </c>
    </row>
    <row r="160" s="2" customFormat="1" ht="24" customHeight="1">
      <c r="A160" s="34"/>
      <c r="B160" s="35"/>
      <c r="C160" s="230" t="s">
        <v>259</v>
      </c>
      <c r="D160" s="230" t="s">
        <v>128</v>
      </c>
      <c r="E160" s="231" t="s">
        <v>260</v>
      </c>
      <c r="F160" s="232" t="s">
        <v>261</v>
      </c>
      <c r="G160" s="233" t="s">
        <v>168</v>
      </c>
      <c r="H160" s="234">
        <v>173</v>
      </c>
      <c r="I160" s="235"/>
      <c r="J160" s="234">
        <f>ROUND(I160*H160,2)</f>
        <v>0</v>
      </c>
      <c r="K160" s="232" t="s">
        <v>126</v>
      </c>
      <c r="L160" s="236"/>
      <c r="M160" s="237" t="s">
        <v>1</v>
      </c>
      <c r="N160" s="238" t="s">
        <v>44</v>
      </c>
      <c r="O160" s="87"/>
      <c r="P160" s="226">
        <f>O160*H160</f>
        <v>0</v>
      </c>
      <c r="Q160" s="226">
        <v>0.00042999999999999999</v>
      </c>
      <c r="R160" s="226">
        <f>Q160*H160</f>
        <v>0.074389999999999998</v>
      </c>
      <c r="S160" s="226">
        <v>0</v>
      </c>
      <c r="T160" s="227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28" t="s">
        <v>132</v>
      </c>
      <c r="AT160" s="228" t="s">
        <v>128</v>
      </c>
      <c r="AU160" s="228" t="s">
        <v>87</v>
      </c>
      <c r="AY160" s="13" t="s">
        <v>117</v>
      </c>
      <c r="BE160" s="229">
        <f>IF(N160="základní",J160,0)</f>
        <v>0</v>
      </c>
      <c r="BF160" s="229">
        <f>IF(N160="snížená",J160,0)</f>
        <v>0</v>
      </c>
      <c r="BG160" s="229">
        <f>IF(N160="zákl. přenesená",J160,0)</f>
        <v>0</v>
      </c>
      <c r="BH160" s="229">
        <f>IF(N160="sníž. přenesená",J160,0)</f>
        <v>0</v>
      </c>
      <c r="BI160" s="229">
        <f>IF(N160="nulová",J160,0)</f>
        <v>0</v>
      </c>
      <c r="BJ160" s="13" t="s">
        <v>87</v>
      </c>
      <c r="BK160" s="229">
        <f>ROUND(I160*H160,2)</f>
        <v>0</v>
      </c>
      <c r="BL160" s="13" t="s">
        <v>122</v>
      </c>
      <c r="BM160" s="228" t="s">
        <v>262</v>
      </c>
    </row>
    <row r="161" s="2" customFormat="1" ht="16.5" customHeight="1">
      <c r="A161" s="34"/>
      <c r="B161" s="35"/>
      <c r="C161" s="218" t="s">
        <v>192</v>
      </c>
      <c r="D161" s="218" t="s">
        <v>118</v>
      </c>
      <c r="E161" s="219" t="s">
        <v>263</v>
      </c>
      <c r="F161" s="220" t="s">
        <v>264</v>
      </c>
      <c r="G161" s="221" t="s">
        <v>168</v>
      </c>
      <c r="H161" s="222">
        <v>152</v>
      </c>
      <c r="I161" s="223"/>
      <c r="J161" s="222">
        <f>ROUND(I161*H161,2)</f>
        <v>0</v>
      </c>
      <c r="K161" s="220" t="s">
        <v>126</v>
      </c>
      <c r="L161" s="40"/>
      <c r="M161" s="224" t="s">
        <v>1</v>
      </c>
      <c r="N161" s="225" t="s">
        <v>44</v>
      </c>
      <c r="O161" s="87"/>
      <c r="P161" s="226">
        <f>O161*H161</f>
        <v>0</v>
      </c>
      <c r="Q161" s="226">
        <v>9.0000000000000006E-05</v>
      </c>
      <c r="R161" s="226">
        <f>Q161*H161</f>
        <v>0.013680000000000001</v>
      </c>
      <c r="S161" s="226">
        <v>0</v>
      </c>
      <c r="T161" s="227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28" t="s">
        <v>122</v>
      </c>
      <c r="AT161" s="228" t="s">
        <v>118</v>
      </c>
      <c r="AU161" s="228" t="s">
        <v>87</v>
      </c>
      <c r="AY161" s="13" t="s">
        <v>117</v>
      </c>
      <c r="BE161" s="229">
        <f>IF(N161="základní",J161,0)</f>
        <v>0</v>
      </c>
      <c r="BF161" s="229">
        <f>IF(N161="snížená",J161,0)</f>
        <v>0</v>
      </c>
      <c r="BG161" s="229">
        <f>IF(N161="zákl. přenesená",J161,0)</f>
        <v>0</v>
      </c>
      <c r="BH161" s="229">
        <f>IF(N161="sníž. přenesená",J161,0)</f>
        <v>0</v>
      </c>
      <c r="BI161" s="229">
        <f>IF(N161="nulová",J161,0)</f>
        <v>0</v>
      </c>
      <c r="BJ161" s="13" t="s">
        <v>87</v>
      </c>
      <c r="BK161" s="229">
        <f>ROUND(I161*H161,2)</f>
        <v>0</v>
      </c>
      <c r="BL161" s="13" t="s">
        <v>122</v>
      </c>
      <c r="BM161" s="228" t="s">
        <v>265</v>
      </c>
    </row>
    <row r="162" s="2" customFormat="1" ht="16.5" customHeight="1">
      <c r="A162" s="34"/>
      <c r="B162" s="35"/>
      <c r="C162" s="230" t="s">
        <v>266</v>
      </c>
      <c r="D162" s="230" t="s">
        <v>128</v>
      </c>
      <c r="E162" s="231" t="s">
        <v>267</v>
      </c>
      <c r="F162" s="232" t="s">
        <v>268</v>
      </c>
      <c r="G162" s="233" t="s">
        <v>168</v>
      </c>
      <c r="H162" s="234">
        <v>152</v>
      </c>
      <c r="I162" s="235"/>
      <c r="J162" s="234">
        <f>ROUND(I162*H162,2)</f>
        <v>0</v>
      </c>
      <c r="K162" s="232" t="s">
        <v>1</v>
      </c>
      <c r="L162" s="236"/>
      <c r="M162" s="237" t="s">
        <v>1</v>
      </c>
      <c r="N162" s="238" t="s">
        <v>44</v>
      </c>
      <c r="O162" s="87"/>
      <c r="P162" s="226">
        <f>O162*H162</f>
        <v>0</v>
      </c>
      <c r="Q162" s="226">
        <v>0</v>
      </c>
      <c r="R162" s="226">
        <f>Q162*H162</f>
        <v>0</v>
      </c>
      <c r="S162" s="226">
        <v>0</v>
      </c>
      <c r="T162" s="227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28" t="s">
        <v>132</v>
      </c>
      <c r="AT162" s="228" t="s">
        <v>128</v>
      </c>
      <c r="AU162" s="228" t="s">
        <v>87</v>
      </c>
      <c r="AY162" s="13" t="s">
        <v>117</v>
      </c>
      <c r="BE162" s="229">
        <f>IF(N162="základní",J162,0)</f>
        <v>0</v>
      </c>
      <c r="BF162" s="229">
        <f>IF(N162="snížená",J162,0)</f>
        <v>0</v>
      </c>
      <c r="BG162" s="229">
        <f>IF(N162="zákl. přenesená",J162,0)</f>
        <v>0</v>
      </c>
      <c r="BH162" s="229">
        <f>IF(N162="sníž. přenesená",J162,0)</f>
        <v>0</v>
      </c>
      <c r="BI162" s="229">
        <f>IF(N162="nulová",J162,0)</f>
        <v>0</v>
      </c>
      <c r="BJ162" s="13" t="s">
        <v>87</v>
      </c>
      <c r="BK162" s="229">
        <f>ROUND(I162*H162,2)</f>
        <v>0</v>
      </c>
      <c r="BL162" s="13" t="s">
        <v>122</v>
      </c>
      <c r="BM162" s="228" t="s">
        <v>269</v>
      </c>
    </row>
    <row r="163" s="2" customFormat="1" ht="24" customHeight="1">
      <c r="A163" s="34"/>
      <c r="B163" s="35"/>
      <c r="C163" s="218" t="s">
        <v>196</v>
      </c>
      <c r="D163" s="218" t="s">
        <v>118</v>
      </c>
      <c r="E163" s="219" t="s">
        <v>270</v>
      </c>
      <c r="F163" s="220" t="s">
        <v>271</v>
      </c>
      <c r="G163" s="221" t="s">
        <v>168</v>
      </c>
      <c r="H163" s="222">
        <v>152</v>
      </c>
      <c r="I163" s="223"/>
      <c r="J163" s="222">
        <f>ROUND(I163*H163,2)</f>
        <v>0</v>
      </c>
      <c r="K163" s="220" t="s">
        <v>126</v>
      </c>
      <c r="L163" s="40"/>
      <c r="M163" s="224" t="s">
        <v>1</v>
      </c>
      <c r="N163" s="225" t="s">
        <v>44</v>
      </c>
      <c r="O163" s="87"/>
      <c r="P163" s="226">
        <f>O163*H163</f>
        <v>0</v>
      </c>
      <c r="Q163" s="226">
        <v>0</v>
      </c>
      <c r="R163" s="226">
        <f>Q163*H163</f>
        <v>0</v>
      </c>
      <c r="S163" s="226">
        <v>0</v>
      </c>
      <c r="T163" s="227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228" t="s">
        <v>122</v>
      </c>
      <c r="AT163" s="228" t="s">
        <v>118</v>
      </c>
      <c r="AU163" s="228" t="s">
        <v>87</v>
      </c>
      <c r="AY163" s="13" t="s">
        <v>117</v>
      </c>
      <c r="BE163" s="229">
        <f>IF(N163="základní",J163,0)</f>
        <v>0</v>
      </c>
      <c r="BF163" s="229">
        <f>IF(N163="snížená",J163,0)</f>
        <v>0</v>
      </c>
      <c r="BG163" s="229">
        <f>IF(N163="zákl. přenesená",J163,0)</f>
        <v>0</v>
      </c>
      <c r="BH163" s="229">
        <f>IF(N163="sníž. přenesená",J163,0)</f>
        <v>0</v>
      </c>
      <c r="BI163" s="229">
        <f>IF(N163="nulová",J163,0)</f>
        <v>0</v>
      </c>
      <c r="BJ163" s="13" t="s">
        <v>87</v>
      </c>
      <c r="BK163" s="229">
        <f>ROUND(I163*H163,2)</f>
        <v>0</v>
      </c>
      <c r="BL163" s="13" t="s">
        <v>122</v>
      </c>
      <c r="BM163" s="228" t="s">
        <v>272</v>
      </c>
    </row>
    <row r="164" s="11" customFormat="1" ht="25.92" customHeight="1">
      <c r="A164" s="11"/>
      <c r="B164" s="204"/>
      <c r="C164" s="205"/>
      <c r="D164" s="206" t="s">
        <v>78</v>
      </c>
      <c r="E164" s="207" t="s">
        <v>273</v>
      </c>
      <c r="F164" s="207" t="s">
        <v>274</v>
      </c>
      <c r="G164" s="205"/>
      <c r="H164" s="205"/>
      <c r="I164" s="208"/>
      <c r="J164" s="209">
        <f>BK164</f>
        <v>0</v>
      </c>
      <c r="K164" s="205"/>
      <c r="L164" s="210"/>
      <c r="M164" s="211"/>
      <c r="N164" s="212"/>
      <c r="O164" s="212"/>
      <c r="P164" s="213">
        <f>SUM(P165:P173)</f>
        <v>0</v>
      </c>
      <c r="Q164" s="212"/>
      <c r="R164" s="213">
        <f>SUM(R165:R173)</f>
        <v>0</v>
      </c>
      <c r="S164" s="212"/>
      <c r="T164" s="214">
        <f>SUM(T165:T173)</f>
        <v>0</v>
      </c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R164" s="215" t="s">
        <v>137</v>
      </c>
      <c r="AT164" s="216" t="s">
        <v>78</v>
      </c>
      <c r="AU164" s="216" t="s">
        <v>79</v>
      </c>
      <c r="AY164" s="215" t="s">
        <v>117</v>
      </c>
      <c r="BK164" s="217">
        <f>SUM(BK165:BK173)</f>
        <v>0</v>
      </c>
    </row>
    <row r="165" s="2" customFormat="1" ht="16.5" customHeight="1">
      <c r="A165" s="34"/>
      <c r="B165" s="35"/>
      <c r="C165" s="218" t="s">
        <v>275</v>
      </c>
      <c r="D165" s="218" t="s">
        <v>118</v>
      </c>
      <c r="E165" s="219" t="s">
        <v>276</v>
      </c>
      <c r="F165" s="220" t="s">
        <v>277</v>
      </c>
      <c r="G165" s="221" t="s">
        <v>121</v>
      </c>
      <c r="H165" s="222">
        <v>1</v>
      </c>
      <c r="I165" s="223"/>
      <c r="J165" s="222">
        <f>ROUND(I165*H165,2)</f>
        <v>0</v>
      </c>
      <c r="K165" s="220" t="s">
        <v>1</v>
      </c>
      <c r="L165" s="40"/>
      <c r="M165" s="224" t="s">
        <v>1</v>
      </c>
      <c r="N165" s="225" t="s">
        <v>44</v>
      </c>
      <c r="O165" s="87"/>
      <c r="P165" s="226">
        <f>O165*H165</f>
        <v>0</v>
      </c>
      <c r="Q165" s="226">
        <v>0</v>
      </c>
      <c r="R165" s="226">
        <f>Q165*H165</f>
        <v>0</v>
      </c>
      <c r="S165" s="226">
        <v>0</v>
      </c>
      <c r="T165" s="227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228" t="s">
        <v>127</v>
      </c>
      <c r="AT165" s="228" t="s">
        <v>118</v>
      </c>
      <c r="AU165" s="228" t="s">
        <v>87</v>
      </c>
      <c r="AY165" s="13" t="s">
        <v>117</v>
      </c>
      <c r="BE165" s="229">
        <f>IF(N165="základní",J165,0)</f>
        <v>0</v>
      </c>
      <c r="BF165" s="229">
        <f>IF(N165="snížená",J165,0)</f>
        <v>0</v>
      </c>
      <c r="BG165" s="229">
        <f>IF(N165="zákl. přenesená",J165,0)</f>
        <v>0</v>
      </c>
      <c r="BH165" s="229">
        <f>IF(N165="sníž. přenesená",J165,0)</f>
        <v>0</v>
      </c>
      <c r="BI165" s="229">
        <f>IF(N165="nulová",J165,0)</f>
        <v>0</v>
      </c>
      <c r="BJ165" s="13" t="s">
        <v>87</v>
      </c>
      <c r="BK165" s="229">
        <f>ROUND(I165*H165,2)</f>
        <v>0</v>
      </c>
      <c r="BL165" s="13" t="s">
        <v>127</v>
      </c>
      <c r="BM165" s="228" t="s">
        <v>278</v>
      </c>
    </row>
    <row r="166" s="2" customFormat="1" ht="16.5" customHeight="1">
      <c r="A166" s="34"/>
      <c r="B166" s="35"/>
      <c r="C166" s="230" t="s">
        <v>199</v>
      </c>
      <c r="D166" s="230" t="s">
        <v>128</v>
      </c>
      <c r="E166" s="231" t="s">
        <v>279</v>
      </c>
      <c r="F166" s="232" t="s">
        <v>280</v>
      </c>
      <c r="G166" s="233" t="s">
        <v>281</v>
      </c>
      <c r="H166" s="235"/>
      <c r="I166" s="235"/>
      <c r="J166" s="234">
        <f>ROUND(I166*H166,2)</f>
        <v>0</v>
      </c>
      <c r="K166" s="232" t="s">
        <v>1</v>
      </c>
      <c r="L166" s="236"/>
      <c r="M166" s="237" t="s">
        <v>1</v>
      </c>
      <c r="N166" s="238" t="s">
        <v>44</v>
      </c>
      <c r="O166" s="87"/>
      <c r="P166" s="226">
        <f>O166*H166</f>
        <v>0</v>
      </c>
      <c r="Q166" s="226">
        <v>0</v>
      </c>
      <c r="R166" s="226">
        <f>Q166*H166</f>
        <v>0</v>
      </c>
      <c r="S166" s="226">
        <v>0</v>
      </c>
      <c r="T166" s="227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28" t="s">
        <v>136</v>
      </c>
      <c r="AT166" s="228" t="s">
        <v>128</v>
      </c>
      <c r="AU166" s="228" t="s">
        <v>87</v>
      </c>
      <c r="AY166" s="13" t="s">
        <v>117</v>
      </c>
      <c r="BE166" s="229">
        <f>IF(N166="základní",J166,0)</f>
        <v>0</v>
      </c>
      <c r="BF166" s="229">
        <f>IF(N166="snížená",J166,0)</f>
        <v>0</v>
      </c>
      <c r="BG166" s="229">
        <f>IF(N166="zákl. přenesená",J166,0)</f>
        <v>0</v>
      </c>
      <c r="BH166" s="229">
        <f>IF(N166="sníž. přenesená",J166,0)</f>
        <v>0</v>
      </c>
      <c r="BI166" s="229">
        <f>IF(N166="nulová",J166,0)</f>
        <v>0</v>
      </c>
      <c r="BJ166" s="13" t="s">
        <v>87</v>
      </c>
      <c r="BK166" s="229">
        <f>ROUND(I166*H166,2)</f>
        <v>0</v>
      </c>
      <c r="BL166" s="13" t="s">
        <v>127</v>
      </c>
      <c r="BM166" s="228" t="s">
        <v>282</v>
      </c>
    </row>
    <row r="167" s="2" customFormat="1" ht="16.5" customHeight="1">
      <c r="A167" s="34"/>
      <c r="B167" s="35"/>
      <c r="C167" s="218" t="s">
        <v>283</v>
      </c>
      <c r="D167" s="218" t="s">
        <v>118</v>
      </c>
      <c r="E167" s="219" t="s">
        <v>284</v>
      </c>
      <c r="F167" s="220" t="s">
        <v>285</v>
      </c>
      <c r="G167" s="221" t="s">
        <v>121</v>
      </c>
      <c r="H167" s="222">
        <v>1</v>
      </c>
      <c r="I167" s="223"/>
      <c r="J167" s="222">
        <f>ROUND(I167*H167,2)</f>
        <v>0</v>
      </c>
      <c r="K167" s="220" t="s">
        <v>1</v>
      </c>
      <c r="L167" s="40"/>
      <c r="M167" s="224" t="s">
        <v>1</v>
      </c>
      <c r="N167" s="225" t="s">
        <v>44</v>
      </c>
      <c r="O167" s="87"/>
      <c r="P167" s="226">
        <f>O167*H167</f>
        <v>0</v>
      </c>
      <c r="Q167" s="226">
        <v>0</v>
      </c>
      <c r="R167" s="226">
        <f>Q167*H167</f>
        <v>0</v>
      </c>
      <c r="S167" s="226">
        <v>0</v>
      </c>
      <c r="T167" s="227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228" t="s">
        <v>127</v>
      </c>
      <c r="AT167" s="228" t="s">
        <v>118</v>
      </c>
      <c r="AU167" s="228" t="s">
        <v>87</v>
      </c>
      <c r="AY167" s="13" t="s">
        <v>117</v>
      </c>
      <c r="BE167" s="229">
        <f>IF(N167="základní",J167,0)</f>
        <v>0</v>
      </c>
      <c r="BF167" s="229">
        <f>IF(N167="snížená",J167,0)</f>
        <v>0</v>
      </c>
      <c r="BG167" s="229">
        <f>IF(N167="zákl. přenesená",J167,0)</f>
        <v>0</v>
      </c>
      <c r="BH167" s="229">
        <f>IF(N167="sníž. přenesená",J167,0)</f>
        <v>0</v>
      </c>
      <c r="BI167" s="229">
        <f>IF(N167="nulová",J167,0)</f>
        <v>0</v>
      </c>
      <c r="BJ167" s="13" t="s">
        <v>87</v>
      </c>
      <c r="BK167" s="229">
        <f>ROUND(I167*H167,2)</f>
        <v>0</v>
      </c>
      <c r="BL167" s="13" t="s">
        <v>127</v>
      </c>
      <c r="BM167" s="228" t="s">
        <v>286</v>
      </c>
    </row>
    <row r="168" s="2" customFormat="1" ht="16.5" customHeight="1">
      <c r="A168" s="34"/>
      <c r="B168" s="35"/>
      <c r="C168" s="218" t="s">
        <v>203</v>
      </c>
      <c r="D168" s="218" t="s">
        <v>118</v>
      </c>
      <c r="E168" s="219" t="s">
        <v>287</v>
      </c>
      <c r="F168" s="220" t="s">
        <v>288</v>
      </c>
      <c r="G168" s="221" t="s">
        <v>281</v>
      </c>
      <c r="H168" s="223"/>
      <c r="I168" s="223"/>
      <c r="J168" s="222">
        <f>ROUND(I168*H168,2)</f>
        <v>0</v>
      </c>
      <c r="K168" s="220" t="s">
        <v>1</v>
      </c>
      <c r="L168" s="40"/>
      <c r="M168" s="224" t="s">
        <v>1</v>
      </c>
      <c r="N168" s="225" t="s">
        <v>44</v>
      </c>
      <c r="O168" s="87"/>
      <c r="P168" s="226">
        <f>O168*H168</f>
        <v>0</v>
      </c>
      <c r="Q168" s="226">
        <v>0</v>
      </c>
      <c r="R168" s="226">
        <f>Q168*H168</f>
        <v>0</v>
      </c>
      <c r="S168" s="226">
        <v>0</v>
      </c>
      <c r="T168" s="227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28" t="s">
        <v>127</v>
      </c>
      <c r="AT168" s="228" t="s">
        <v>118</v>
      </c>
      <c r="AU168" s="228" t="s">
        <v>87</v>
      </c>
      <c r="AY168" s="13" t="s">
        <v>117</v>
      </c>
      <c r="BE168" s="229">
        <f>IF(N168="základní",J168,0)</f>
        <v>0</v>
      </c>
      <c r="BF168" s="229">
        <f>IF(N168="snížená",J168,0)</f>
        <v>0</v>
      </c>
      <c r="BG168" s="229">
        <f>IF(N168="zákl. přenesená",J168,0)</f>
        <v>0</v>
      </c>
      <c r="BH168" s="229">
        <f>IF(N168="sníž. přenesená",J168,0)</f>
        <v>0</v>
      </c>
      <c r="BI168" s="229">
        <f>IF(N168="nulová",J168,0)</f>
        <v>0</v>
      </c>
      <c r="BJ168" s="13" t="s">
        <v>87</v>
      </c>
      <c r="BK168" s="229">
        <f>ROUND(I168*H168,2)</f>
        <v>0</v>
      </c>
      <c r="BL168" s="13" t="s">
        <v>127</v>
      </c>
      <c r="BM168" s="228" t="s">
        <v>289</v>
      </c>
    </row>
    <row r="169" s="2" customFormat="1" ht="16.5" customHeight="1">
      <c r="A169" s="34"/>
      <c r="B169" s="35"/>
      <c r="C169" s="218" t="s">
        <v>290</v>
      </c>
      <c r="D169" s="218" t="s">
        <v>118</v>
      </c>
      <c r="E169" s="219" t="s">
        <v>291</v>
      </c>
      <c r="F169" s="220" t="s">
        <v>292</v>
      </c>
      <c r="G169" s="221" t="s">
        <v>281</v>
      </c>
      <c r="H169" s="223"/>
      <c r="I169" s="223"/>
      <c r="J169" s="222">
        <f>ROUND(I169*H169,2)</f>
        <v>0</v>
      </c>
      <c r="K169" s="220" t="s">
        <v>1</v>
      </c>
      <c r="L169" s="40"/>
      <c r="M169" s="224" t="s">
        <v>1</v>
      </c>
      <c r="N169" s="225" t="s">
        <v>44</v>
      </c>
      <c r="O169" s="87"/>
      <c r="P169" s="226">
        <f>O169*H169</f>
        <v>0</v>
      </c>
      <c r="Q169" s="226">
        <v>0</v>
      </c>
      <c r="R169" s="226">
        <f>Q169*H169</f>
        <v>0</v>
      </c>
      <c r="S169" s="226">
        <v>0</v>
      </c>
      <c r="T169" s="227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228" t="s">
        <v>127</v>
      </c>
      <c r="AT169" s="228" t="s">
        <v>118</v>
      </c>
      <c r="AU169" s="228" t="s">
        <v>87</v>
      </c>
      <c r="AY169" s="13" t="s">
        <v>117</v>
      </c>
      <c r="BE169" s="229">
        <f>IF(N169="základní",J169,0)</f>
        <v>0</v>
      </c>
      <c r="BF169" s="229">
        <f>IF(N169="snížená",J169,0)</f>
        <v>0</v>
      </c>
      <c r="BG169" s="229">
        <f>IF(N169="zákl. přenesená",J169,0)</f>
        <v>0</v>
      </c>
      <c r="BH169" s="229">
        <f>IF(N169="sníž. přenesená",J169,0)</f>
        <v>0</v>
      </c>
      <c r="BI169" s="229">
        <f>IF(N169="nulová",J169,0)</f>
        <v>0</v>
      </c>
      <c r="BJ169" s="13" t="s">
        <v>87</v>
      </c>
      <c r="BK169" s="229">
        <f>ROUND(I169*H169,2)</f>
        <v>0</v>
      </c>
      <c r="BL169" s="13" t="s">
        <v>127</v>
      </c>
      <c r="BM169" s="228" t="s">
        <v>293</v>
      </c>
    </row>
    <row r="170" s="2" customFormat="1" ht="16.5" customHeight="1">
      <c r="A170" s="34"/>
      <c r="B170" s="35"/>
      <c r="C170" s="218" t="s">
        <v>206</v>
      </c>
      <c r="D170" s="218" t="s">
        <v>118</v>
      </c>
      <c r="E170" s="219" t="s">
        <v>294</v>
      </c>
      <c r="F170" s="220" t="s">
        <v>295</v>
      </c>
      <c r="G170" s="221" t="s">
        <v>281</v>
      </c>
      <c r="H170" s="223"/>
      <c r="I170" s="223"/>
      <c r="J170" s="222">
        <f>ROUND(I170*H170,2)</f>
        <v>0</v>
      </c>
      <c r="K170" s="220" t="s">
        <v>1</v>
      </c>
      <c r="L170" s="40"/>
      <c r="M170" s="224" t="s">
        <v>1</v>
      </c>
      <c r="N170" s="225" t="s">
        <v>44</v>
      </c>
      <c r="O170" s="87"/>
      <c r="P170" s="226">
        <f>O170*H170</f>
        <v>0</v>
      </c>
      <c r="Q170" s="226">
        <v>0</v>
      </c>
      <c r="R170" s="226">
        <f>Q170*H170</f>
        <v>0</v>
      </c>
      <c r="S170" s="226">
        <v>0</v>
      </c>
      <c r="T170" s="227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28" t="s">
        <v>127</v>
      </c>
      <c r="AT170" s="228" t="s">
        <v>118</v>
      </c>
      <c r="AU170" s="228" t="s">
        <v>87</v>
      </c>
      <c r="AY170" s="13" t="s">
        <v>117</v>
      </c>
      <c r="BE170" s="229">
        <f>IF(N170="základní",J170,0)</f>
        <v>0</v>
      </c>
      <c r="BF170" s="229">
        <f>IF(N170="snížená",J170,0)</f>
        <v>0</v>
      </c>
      <c r="BG170" s="229">
        <f>IF(N170="zákl. přenesená",J170,0)</f>
        <v>0</v>
      </c>
      <c r="BH170" s="229">
        <f>IF(N170="sníž. přenesená",J170,0)</f>
        <v>0</v>
      </c>
      <c r="BI170" s="229">
        <f>IF(N170="nulová",J170,0)</f>
        <v>0</v>
      </c>
      <c r="BJ170" s="13" t="s">
        <v>87</v>
      </c>
      <c r="BK170" s="229">
        <f>ROUND(I170*H170,2)</f>
        <v>0</v>
      </c>
      <c r="BL170" s="13" t="s">
        <v>127</v>
      </c>
      <c r="BM170" s="228" t="s">
        <v>296</v>
      </c>
    </row>
    <row r="171" s="2" customFormat="1" ht="16.5" customHeight="1">
      <c r="A171" s="34"/>
      <c r="B171" s="35"/>
      <c r="C171" s="218" t="s">
        <v>297</v>
      </c>
      <c r="D171" s="218" t="s">
        <v>118</v>
      </c>
      <c r="E171" s="219" t="s">
        <v>298</v>
      </c>
      <c r="F171" s="220" t="s">
        <v>299</v>
      </c>
      <c r="G171" s="221" t="s">
        <v>281</v>
      </c>
      <c r="H171" s="223"/>
      <c r="I171" s="223"/>
      <c r="J171" s="222">
        <f>ROUND(I171*H171,2)</f>
        <v>0</v>
      </c>
      <c r="K171" s="220" t="s">
        <v>1</v>
      </c>
      <c r="L171" s="40"/>
      <c r="M171" s="224" t="s">
        <v>1</v>
      </c>
      <c r="N171" s="225" t="s">
        <v>44</v>
      </c>
      <c r="O171" s="87"/>
      <c r="P171" s="226">
        <f>O171*H171</f>
        <v>0</v>
      </c>
      <c r="Q171" s="226">
        <v>0</v>
      </c>
      <c r="R171" s="226">
        <f>Q171*H171</f>
        <v>0</v>
      </c>
      <c r="S171" s="226">
        <v>0</v>
      </c>
      <c r="T171" s="227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228" t="s">
        <v>127</v>
      </c>
      <c r="AT171" s="228" t="s">
        <v>118</v>
      </c>
      <c r="AU171" s="228" t="s">
        <v>87</v>
      </c>
      <c r="AY171" s="13" t="s">
        <v>117</v>
      </c>
      <c r="BE171" s="229">
        <f>IF(N171="základní",J171,0)</f>
        <v>0</v>
      </c>
      <c r="BF171" s="229">
        <f>IF(N171="snížená",J171,0)</f>
        <v>0</v>
      </c>
      <c r="BG171" s="229">
        <f>IF(N171="zákl. přenesená",J171,0)</f>
        <v>0</v>
      </c>
      <c r="BH171" s="229">
        <f>IF(N171="sníž. přenesená",J171,0)</f>
        <v>0</v>
      </c>
      <c r="BI171" s="229">
        <f>IF(N171="nulová",J171,0)</f>
        <v>0</v>
      </c>
      <c r="BJ171" s="13" t="s">
        <v>87</v>
      </c>
      <c r="BK171" s="229">
        <f>ROUND(I171*H171,2)</f>
        <v>0</v>
      </c>
      <c r="BL171" s="13" t="s">
        <v>127</v>
      </c>
      <c r="BM171" s="228" t="s">
        <v>300</v>
      </c>
    </row>
    <row r="172" s="2" customFormat="1" ht="16.5" customHeight="1">
      <c r="A172" s="34"/>
      <c r="B172" s="35"/>
      <c r="C172" s="218" t="s">
        <v>210</v>
      </c>
      <c r="D172" s="218" t="s">
        <v>118</v>
      </c>
      <c r="E172" s="219" t="s">
        <v>301</v>
      </c>
      <c r="F172" s="220" t="s">
        <v>302</v>
      </c>
      <c r="G172" s="221" t="s">
        <v>281</v>
      </c>
      <c r="H172" s="223"/>
      <c r="I172" s="223"/>
      <c r="J172" s="222">
        <f>ROUND(I172*H172,2)</f>
        <v>0</v>
      </c>
      <c r="K172" s="220" t="s">
        <v>1</v>
      </c>
      <c r="L172" s="40"/>
      <c r="M172" s="224" t="s">
        <v>1</v>
      </c>
      <c r="N172" s="225" t="s">
        <v>44</v>
      </c>
      <c r="O172" s="87"/>
      <c r="P172" s="226">
        <f>O172*H172</f>
        <v>0</v>
      </c>
      <c r="Q172" s="226">
        <v>0</v>
      </c>
      <c r="R172" s="226">
        <f>Q172*H172</f>
        <v>0</v>
      </c>
      <c r="S172" s="226">
        <v>0</v>
      </c>
      <c r="T172" s="227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28" t="s">
        <v>127</v>
      </c>
      <c r="AT172" s="228" t="s">
        <v>118</v>
      </c>
      <c r="AU172" s="228" t="s">
        <v>87</v>
      </c>
      <c r="AY172" s="13" t="s">
        <v>117</v>
      </c>
      <c r="BE172" s="229">
        <f>IF(N172="základní",J172,0)</f>
        <v>0</v>
      </c>
      <c r="BF172" s="229">
        <f>IF(N172="snížená",J172,0)</f>
        <v>0</v>
      </c>
      <c r="BG172" s="229">
        <f>IF(N172="zákl. přenesená",J172,0)</f>
        <v>0</v>
      </c>
      <c r="BH172" s="229">
        <f>IF(N172="sníž. přenesená",J172,0)</f>
        <v>0</v>
      </c>
      <c r="BI172" s="229">
        <f>IF(N172="nulová",J172,0)</f>
        <v>0</v>
      </c>
      <c r="BJ172" s="13" t="s">
        <v>87</v>
      </c>
      <c r="BK172" s="229">
        <f>ROUND(I172*H172,2)</f>
        <v>0</v>
      </c>
      <c r="BL172" s="13" t="s">
        <v>127</v>
      </c>
      <c r="BM172" s="228" t="s">
        <v>303</v>
      </c>
    </row>
    <row r="173" s="2" customFormat="1" ht="24" customHeight="1">
      <c r="A173" s="34"/>
      <c r="B173" s="35"/>
      <c r="C173" s="218" t="s">
        <v>304</v>
      </c>
      <c r="D173" s="218" t="s">
        <v>118</v>
      </c>
      <c r="E173" s="219" t="s">
        <v>305</v>
      </c>
      <c r="F173" s="220" t="s">
        <v>306</v>
      </c>
      <c r="G173" s="221" t="s">
        <v>121</v>
      </c>
      <c r="H173" s="222">
        <v>1</v>
      </c>
      <c r="I173" s="223"/>
      <c r="J173" s="222">
        <f>ROUND(I173*H173,2)</f>
        <v>0</v>
      </c>
      <c r="K173" s="220" t="s">
        <v>1</v>
      </c>
      <c r="L173" s="40"/>
      <c r="M173" s="239" t="s">
        <v>1</v>
      </c>
      <c r="N173" s="240" t="s">
        <v>44</v>
      </c>
      <c r="O173" s="241"/>
      <c r="P173" s="242">
        <f>O173*H173</f>
        <v>0</v>
      </c>
      <c r="Q173" s="242">
        <v>0</v>
      </c>
      <c r="R173" s="242">
        <f>Q173*H173</f>
        <v>0</v>
      </c>
      <c r="S173" s="242">
        <v>0</v>
      </c>
      <c r="T173" s="243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28" t="s">
        <v>127</v>
      </c>
      <c r="AT173" s="228" t="s">
        <v>118</v>
      </c>
      <c r="AU173" s="228" t="s">
        <v>87</v>
      </c>
      <c r="AY173" s="13" t="s">
        <v>117</v>
      </c>
      <c r="BE173" s="229">
        <f>IF(N173="základní",J173,0)</f>
        <v>0</v>
      </c>
      <c r="BF173" s="229">
        <f>IF(N173="snížená",J173,0)</f>
        <v>0</v>
      </c>
      <c r="BG173" s="229">
        <f>IF(N173="zákl. přenesená",J173,0)</f>
        <v>0</v>
      </c>
      <c r="BH173" s="229">
        <f>IF(N173="sníž. přenesená",J173,0)</f>
        <v>0</v>
      </c>
      <c r="BI173" s="229">
        <f>IF(N173="nulová",J173,0)</f>
        <v>0</v>
      </c>
      <c r="BJ173" s="13" t="s">
        <v>87</v>
      </c>
      <c r="BK173" s="229">
        <f>ROUND(I173*H173,2)</f>
        <v>0</v>
      </c>
      <c r="BL173" s="13" t="s">
        <v>127</v>
      </c>
      <c r="BM173" s="228" t="s">
        <v>307</v>
      </c>
    </row>
    <row r="174" s="2" customFormat="1" ht="6.96" customHeight="1">
      <c r="A174" s="34"/>
      <c r="B174" s="62"/>
      <c r="C174" s="63"/>
      <c r="D174" s="63"/>
      <c r="E174" s="63"/>
      <c r="F174" s="63"/>
      <c r="G174" s="63"/>
      <c r="H174" s="63"/>
      <c r="I174" s="175"/>
      <c r="J174" s="63"/>
      <c r="K174" s="63"/>
      <c r="L174" s="40"/>
      <c r="M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</row>
  </sheetData>
  <sheetProtection sheet="1" autoFilter="0" formatColumns="0" formatRows="0" objects="1" scenarios="1" spinCount="100000" saltValue="vV68ykB1hi3jWOgsuF+u7YvbURWLcpbP867o2QTPUbG7Iuy07Ua8dpueEb0wjJoNiZz35ND/Da/YkuTz8f7UmQ==" hashValue="i1ZL7A7npsQyYnZykI2QyF6rGEE2MlyeGolW1iM1c98GpMZtec0lQhK7V8DJ1wo9Z/Kwt6iIpj0Eq4iS1Lghfw==" algorithmName="SHA-512" password="CC35"/>
  <autoFilter ref="C118:K173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ADMINN-PC\Adminn</dc:creator>
  <cp:lastModifiedBy>ADMINN-PC\Adminn</cp:lastModifiedBy>
  <dcterms:created xsi:type="dcterms:W3CDTF">2019-12-07T14:40:28Z</dcterms:created>
  <dcterms:modified xsi:type="dcterms:W3CDTF">2019-12-07T14:40:32Z</dcterms:modified>
</cp:coreProperties>
</file>