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Rekapitulace zakázky" sheetId="1" r:id="rId1"/>
    <sheet name="03-2021 - ZŠ Lidická - ma..." sheetId="2" r:id="rId2"/>
  </sheets>
  <definedNames>
    <definedName name="_xlnm._FilterDatabase" localSheetId="1" hidden="1">'03-2021 - ZŠ Lidická - ma...'!$C$117:$K$147</definedName>
    <definedName name="_xlnm.Print_Area" localSheetId="1">'03-2021 - ZŠ Lidická - ma...'!$C$82:$J$101,'03-2021 - ZŠ Lidická - ma...'!$C$107:$J$147</definedName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Print_Titles" localSheetId="1">'03-2021 - ZŠ Lidická - ma...'!$117:$117</definedName>
  </definedNames>
  <calcPr calcId="162913"/>
</workbook>
</file>

<file path=xl/sharedStrings.xml><?xml version="1.0" encoding="utf-8"?>
<sst xmlns="http://schemas.openxmlformats.org/spreadsheetml/2006/main" count="606" uniqueCount="218">
  <si>
    <t>Export Komplet</t>
  </si>
  <si>
    <t/>
  </si>
  <si>
    <t>2.0</t>
  </si>
  <si>
    <t>ZAMOK</t>
  </si>
  <si>
    <t>False</t>
  </si>
  <si>
    <t>{03abcde7-9ad5-4976-bb8d-e5ddab5a9400}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</si>
  <si>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</si>
  <si>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</si>
  <si>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</si>
  <si>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</si>
  <si>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</si>
  <si>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</si>
  <si>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</si>
  <si>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</si>
  <si>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03-2021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</si>
  <si>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</si>
  <si>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</si>
  <si>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ZŠ Lidická - malování 2 NP</t>
  </si>
  <si>
    <t>KSO:</t>
  </si>
  <si>
    <t>CC-CZ:</t>
  </si>
  <si>
    <t>Místo:</t>
  </si>
  <si>
    <t>ZŠ Lidická</t>
  </si>
  <si>
    <t>Datum:</t>
  </si>
  <si>
    <t>11. 2. 2021</t>
  </si>
  <si>
    <t>Zadavatel:</t>
  </si>
  <si>
    <t>IČ:</t>
  </si>
  <si>
    <t>65639626</t>
  </si>
  <si>
    <t>Základní škola,Bílina, Lidická 31/18,přísp.org.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</si>
  <si>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</si>
  <si>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</si>
  <si>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</si>
  <si>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</si>
  <si>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</si>
  <si>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</si>
  <si>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</si>
  <si>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</si>
  <si>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</si>
  <si>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</si>
  <si>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</si>
  <si>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</si>
  <si>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</si>
  <si>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</si>
  <si>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</si>
  <si>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</si>
  <si>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</si>
  <si>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</si>
  <si>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</si>
  <si>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</si>
  <si>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</si>
  <si>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</si>
  <si>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</si>
  <si>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</si>
  <si>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</si>
  <si>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</si>
  <si>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</si>
  <si>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</si>
  <si>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</si>
  <si>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</si>
  <si>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</si>
  <si>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</si>
  <si>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</si>
  <si>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</si>
  <si>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</si>
  <si>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</si>
  <si>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</si>
  <si>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</si>
  <si>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</si>
  <si>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</si>
  <si>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</si>
  <si>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</si>
  <si>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</si>
  <si>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</si>
  <si>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</si>
  <si>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</si>
  <si>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</si>
  <si>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</si>
  <si>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</si>
  <si>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</si>
  <si>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</si>
  <si>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</si>
  <si>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</si>
  <si>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</si>
  <si>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</si>
  <si>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</si>
  <si>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</si>
  <si>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</si>
  <si>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</si>
  <si>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</si>
  <si>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</si>
  <si>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</si>
  <si>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</si>
  <si>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</si>
  <si>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</si>
  <si>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783 - Dokončovací práce - nátěry - sokl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</si>
  <si>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</si>
  <si>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</si>
  <si>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</si>
  <si>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</si>
  <si>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</si>
  <si>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</si>
  <si>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</si>
  <si>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</si>
  <si>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</si>
  <si>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</si>
  <si>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</si>
  <si>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</si>
  <si>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</si>
  <si>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</si>
  <si>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</si>
  <si>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</si>
  <si>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</si>
  <si>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</si>
  <si>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</si>
  <si>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</si>
  <si>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</si>
  <si>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997013213</t>
  </si>
  <si>
    <t>Vnitrostaveništní doprava suti a vybouraných hmot pro budovy v do 12 m ručně</t>
  </si>
  <si>
    <t>t</t>
  </si>
  <si>
    <t>4</t>
  </si>
  <si>
    <t>432859723</t>
  </si>
  <si>
    <t>997013219</t>
  </si>
  <si>
    <t>Příplatek k vnitrostaveništní dopravě suti a vybouraných hmot za zvětšenou dopravu suti ZKD 10 m</t>
  </si>
  <si>
    <t>881707835</t>
  </si>
  <si>
    <t>3</t>
  </si>
  <si>
    <t>997013501</t>
  </si>
  <si>
    <t>Odvoz suti a vybouraných hmot na skládku nebo meziskládku do 1 km se složením</t>
  </si>
  <si>
    <t>1752725635</t>
  </si>
  <si>
    <t>997013509</t>
  </si>
  <si>
    <t>Příplatek k odvozu suti a vybouraných hmot na skládku ZKD 1 km přes 1 km</t>
  </si>
  <si>
    <t>538753887</t>
  </si>
  <si>
    <t>PSV</t>
  </si>
  <si>
    <t>Práce a dodávky PSV</t>
  </si>
  <si>
    <t>783</t>
  </si>
  <si>
    <t>Dokončovací práce - nátěry - sokl</t>
  </si>
  <si>
    <t>5</t>
  </si>
  <si>
    <t>783806801</t>
  </si>
  <si>
    <t>Odstranění nátěrů z omítek obroušením</t>
  </si>
  <si>
    <t>m2</t>
  </si>
  <si>
    <t>16</t>
  </si>
  <si>
    <t>-2130125480</t>
  </si>
  <si>
    <t>6</t>
  </si>
  <si>
    <t>783801403</t>
  </si>
  <si>
    <t>Oprášení omítek před provedením nátěru</t>
  </si>
  <si>
    <t>-1857008199</t>
  </si>
  <si>
    <t>7</t>
  </si>
  <si>
    <t>783822211</t>
  </si>
  <si>
    <t>Celoplošné vyrovnání omítky před provedením nátěru vápennou stěrkou tloušťky do 3 mm</t>
  </si>
  <si>
    <t>-1253755392</t>
  </si>
  <si>
    <t>8</t>
  </si>
  <si>
    <t>783823139</t>
  </si>
  <si>
    <t>Penetrační nátěr hladkých, tenkovrstvých zrnitých nebo štukových omítek</t>
  </si>
  <si>
    <t>2104554478</t>
  </si>
  <si>
    <t>9</t>
  </si>
  <si>
    <t>783827425</t>
  </si>
  <si>
    <t>Krycí dvojnásobný olejový nátěr omítek stupně členitosti 1 a 2</t>
  </si>
  <si>
    <t>1711065986</t>
  </si>
  <si>
    <t>10</t>
  </si>
  <si>
    <t>783896301</t>
  </si>
  <si>
    <t>Příplatek k cenám  nátěrů omítek za provedení styku 2 barev</t>
  </si>
  <si>
    <t>m</t>
  </si>
  <si>
    <t>-1957252777</t>
  </si>
  <si>
    <t>11</t>
  </si>
  <si>
    <t>783896305</t>
  </si>
  <si>
    <t>Příplatek k cenám  nátěrů omítek za barevný nátěr v odstínu středně sytém</t>
  </si>
  <si>
    <t>-1958487576</t>
  </si>
  <si>
    <t>784</t>
  </si>
  <si>
    <t>Dokončovací práce - malby a tapety</t>
  </si>
  <si>
    <t>12</t>
  </si>
  <si>
    <t>784111011</t>
  </si>
  <si>
    <t>Obroušení podkladu  v místnostech výšky do 3,80 m</t>
  </si>
  <si>
    <t>-1807173431</t>
  </si>
  <si>
    <t>13</t>
  </si>
  <si>
    <t>784111003</t>
  </si>
  <si>
    <t>Oprášení (ometení ) podkladu v místnostech výšky do 5,00 m</t>
  </si>
  <si>
    <t>-833308809</t>
  </si>
  <si>
    <t>14</t>
  </si>
  <si>
    <t>784161513</t>
  </si>
  <si>
    <t>Celoplošné vyrovnání podkladu disperzní stěrkou v místnostech výšky do 5,00 m</t>
  </si>
  <si>
    <t>1744956630</t>
  </si>
  <si>
    <t>784171101</t>
  </si>
  <si>
    <t>Zakrytí vnitřních podlah včetně pozdějšího odkrytí</t>
  </si>
  <si>
    <t>495600050</t>
  </si>
  <si>
    <t>M</t>
  </si>
  <si>
    <t>58124844</t>
  </si>
  <si>
    <t>fólie pro malířské potřeby zakrývací tl 25µ 4x5m</t>
  </si>
  <si>
    <t>32</t>
  </si>
  <si>
    <t>784308728</t>
  </si>
  <si>
    <t>17</t>
  </si>
  <si>
    <t>784171111</t>
  </si>
  <si>
    <t>Zakrytí vnitřních ploch stěn v místnostech výšky do 3,80 m</t>
  </si>
  <si>
    <t>1241984924</t>
  </si>
  <si>
    <t>18</t>
  </si>
  <si>
    <t>58124842</t>
  </si>
  <si>
    <t>fólie pro malířské potřeby zakrývací tl 7µ 4x5m</t>
  </si>
  <si>
    <t>158181826</t>
  </si>
  <si>
    <t>19</t>
  </si>
  <si>
    <t>784191001</t>
  </si>
  <si>
    <t>Čištění vnitřních ploch oken nebo balkonových dveří jednoduchých po provedení malířských prací</t>
  </si>
  <si>
    <t>553825776</t>
  </si>
  <si>
    <t>20</t>
  </si>
  <si>
    <t>784191007</t>
  </si>
  <si>
    <t>Čištění vnitřních ploch podlah po provedení malířských prací</t>
  </si>
  <si>
    <t>431547485</t>
  </si>
  <si>
    <t>784211101</t>
  </si>
  <si>
    <t>Dvojnásobné bílé malby ze směsí za mokra výborně otěruvzdorných v místnostech výšky do 3,80 m</t>
  </si>
  <si>
    <t>-761723953</t>
  </si>
  <si>
    <t>22</t>
  </si>
  <si>
    <t>784211161</t>
  </si>
  <si>
    <t>Příplatek k cenám 2x maleb ze směsí za mokra otěruvzdorných za barevnou malbu v světlém odstínu</t>
  </si>
  <si>
    <t>-1949131096</t>
  </si>
  <si>
    <t>HZS</t>
  </si>
  <si>
    <t>Hodinové zúčtovací sazby</t>
  </si>
  <si>
    <t>23</t>
  </si>
  <si>
    <t>HZS2491</t>
  </si>
  <si>
    <t>Hodinová zúčtovací sazba dělník zednických výpomocí-stěhování nábytku a vybavení</t>
  </si>
  <si>
    <t>hod</t>
  </si>
  <si>
    <t>512</t>
  </si>
  <si>
    <t>2017613207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</si>
</sst>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9"/>
      <c r="AQ5" s="19"/>
      <c r="AR5" s="17"/>
      <c r="BE5" s="20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9"/>
      <c r="AQ6" s="19"/>
      <c r="AR6" s="17"/>
      <c r="BE6" s="21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10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1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10"/>
      <c r="BS13" s="14" t="s">
        <v>6</v>
      </c>
    </row>
    <row r="14" spans="2:71" ht="12.75">
      <c r="B14" s="18"/>
      <c r="C14" s="19"/>
      <c r="D14" s="19"/>
      <c r="E14" s="215" t="s">
        <v>30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1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s="1" customFormat="1" ht="18.4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s="1" customFormat="1" ht="18.4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37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38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39</v>
      </c>
      <c r="AL28" s="220"/>
      <c r="AM28" s="220"/>
      <c r="AN28" s="220"/>
      <c r="AO28" s="220"/>
      <c r="AP28" s="33"/>
      <c r="AQ28" s="33"/>
      <c r="AR28" s="36"/>
      <c r="BE28" s="210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23">
        <v>0.21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23">
        <v>0.15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23">
        <v>0.21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23">
        <v>0.15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24" t="s">
        <v>48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03-2021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ZŠ Lidická - malování 2 NP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ZŠ Lidická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0" t="str">
        <f>IF(AN8="","",AN8)</f>
        <v>11. 2. 2021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Základní škola,Bílina, Lidická 31/18,přísp.org.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56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9" t="s">
        <v>57</v>
      </c>
      <c r="D92" s="240"/>
      <c r="E92" s="240"/>
      <c r="F92" s="240"/>
      <c r="G92" s="240"/>
      <c r="H92" s="70"/>
      <c r="I92" s="241" t="s">
        <v>58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59</v>
      </c>
      <c r="AH92" s="240"/>
      <c r="AI92" s="240"/>
      <c r="AJ92" s="240"/>
      <c r="AK92" s="240"/>
      <c r="AL92" s="240"/>
      <c r="AM92" s="240"/>
      <c r="AN92" s="241" t="s">
        <v>60</v>
      </c>
      <c r="AO92" s="240"/>
      <c r="AP92" s="243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75</v>
      </c>
      <c r="BT94" s="88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0" s="7" customFormat="1" ht="16.5" customHeight="1">
      <c r="A95" s="89" t="s">
        <v>79</v>
      </c>
      <c r="B95" s="90"/>
      <c r="C95" s="91"/>
      <c r="D95" s="246" t="s">
        <v>14</v>
      </c>
      <c r="E95" s="246"/>
      <c r="F95" s="246"/>
      <c r="G95" s="246"/>
      <c r="H95" s="246"/>
      <c r="I95" s="92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'03-2021 - ZŠ Lidická - ma...'!J28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80</v>
      </c>
      <c r="AR95" s="94"/>
      <c r="AS95" s="95">
        <v>0</v>
      </c>
      <c r="AT95" s="96">
        <f>ROUND(SUM(AV95:AW95),2)</f>
        <v>0</v>
      </c>
      <c r="AU95" s="97">
        <f>'03-2021 - ZŠ Lidická - ma...'!P118</f>
        <v>0</v>
      </c>
      <c r="AV95" s="96">
        <f>'03-2021 - ZŠ Lidická - ma...'!J31</f>
        <v>0</v>
      </c>
      <c r="AW95" s="96">
        <f>'03-2021 - ZŠ Lidická - ma...'!J32</f>
        <v>0</v>
      </c>
      <c r="AX95" s="96">
        <f>'03-2021 - ZŠ Lidická - ma...'!J33</f>
        <v>0</v>
      </c>
      <c r="AY95" s="96">
        <f>'03-2021 - ZŠ Lidická - ma...'!J34</f>
        <v>0</v>
      </c>
      <c r="AZ95" s="96">
        <f>'03-2021 - ZŠ Lidická - ma...'!F31</f>
        <v>0</v>
      </c>
      <c r="BA95" s="96">
        <f>'03-2021 - ZŠ Lidická - ma...'!F32</f>
        <v>0</v>
      </c>
      <c r="BB95" s="96">
        <f>'03-2021 - ZŠ Lidická - ma...'!F33</f>
        <v>0</v>
      </c>
      <c r="BC95" s="96">
        <f>'03-2021 - ZŠ Lidická - ma...'!F34</f>
        <v>0</v>
      </c>
      <c r="BD95" s="98">
        <f>'03-2021 - ZŠ Lidická - ma...'!F35</f>
        <v>0</v>
      </c>
      <c r="BT95" s="99" t="s">
        <v>81</v>
      </c>
      <c r="BU95" s="99" t="s">
        <v>82</v>
      </c>
      <c r="BV95" s="99" t="s">
        <v>77</v>
      </c>
      <c r="BW95" s="99" t="s">
        <v>5</v>
      </c>
      <c r="BX95" s="99" t="s">
        <v>78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3C3Fneyt1Xr/SRXbi9erbBIHX6pO0yuKnobLJ12+DP2utiW6AYHe9NnbtkKkff01zaF+t2OIRm7s5nyH6TLs6A==" saltValue="Tm32PNv8ZuAwcBXhVs1hlh3rTQrg4ujtt4PJKyLAeuUNr1VN74C/O1012MjNApou5d0/iNUOlbtCT4UZ1C0RY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3-2021 - ZŠ Lidická - m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2:46" s="1" customFormat="1" ht="6.95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83</v>
      </c>
    </row>
    <row r="4" spans="2:46" s="1" customFormat="1" ht="24.95" customHeight="1" hidden="1">
      <c r="B4" s="17"/>
      <c r="D4" s="102" t="s">
        <v>84</v>
      </c>
      <c r="L4" s="17"/>
      <c r="M4" s="103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50" t="s">
        <v>17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zakázky'!AN8</f>
        <v>11. 2. 2021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5" t="s">
        <v>27</v>
      </c>
      <c r="F13" s="31"/>
      <c r="G13" s="31"/>
      <c r="H13" s="31"/>
      <c r="I13" s="104" t="s">
        <v>28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4" t="s">
        <v>29</v>
      </c>
      <c r="E15" s="31"/>
      <c r="F15" s="31"/>
      <c r="G15" s="31"/>
      <c r="H15" s="31"/>
      <c r="I15" s="104" t="s">
        <v>25</v>
      </c>
      <c r="J15" s="27" t="str">
        <f>'Rekapitulace zakázky'!AN13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52" t="str">
        <f>'Rekapitulace zakázky'!E14</f>
        <v>Vyplň údaj</v>
      </c>
      <c r="F16" s="253"/>
      <c r="G16" s="253"/>
      <c r="H16" s="253"/>
      <c r="I16" s="104" t="s">
        <v>28</v>
      </c>
      <c r="J16" s="27" t="str">
        <f>'Rekapitulace zakázky'!AN14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4" t="s">
        <v>31</v>
      </c>
      <c r="E18" s="31"/>
      <c r="F18" s="31"/>
      <c r="G18" s="31"/>
      <c r="H18" s="31"/>
      <c r="I18" s="104" t="s">
        <v>25</v>
      </c>
      <c r="J18" s="105" t="str">
        <f>IF('Rekapitulace zakázky'!AN16="","",'Rekapitulace zakázky'!AN16)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5" t="str">
        <f>IF('Rekapitulace zakázky'!E17="","",'Rekapitulace zakázky'!E17)</f>
        <v xml:space="preserve"> </v>
      </c>
      <c r="F19" s="31"/>
      <c r="G19" s="31"/>
      <c r="H19" s="31"/>
      <c r="I19" s="104" t="s">
        <v>28</v>
      </c>
      <c r="J19" s="105" t="str">
        <f>IF('Rekapitulace zakázky'!AN17="","",'Rekapitulace zakázky'!AN17)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4" t="s">
        <v>34</v>
      </c>
      <c r="E21" s="31"/>
      <c r="F21" s="31"/>
      <c r="G21" s="31"/>
      <c r="H21" s="31"/>
      <c r="I21" s="104" t="s">
        <v>25</v>
      </c>
      <c r="J21" s="105" t="str">
        <f>IF('Rekapitulace zakázky'!AN19="","",'Rekapitulace zakázky'!AN19)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5" t="str">
        <f>IF('Rekapitulace zakázky'!E20="","",'Rekapitulace zakázky'!E20)</f>
        <v xml:space="preserve"> </v>
      </c>
      <c r="F22" s="31"/>
      <c r="G22" s="31"/>
      <c r="H22" s="31"/>
      <c r="I22" s="104" t="s">
        <v>28</v>
      </c>
      <c r="J22" s="105" t="str">
        <f>IF('Rekapitulace zakázky'!AN20="","",'Rekapitulace zakázky'!AN20)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4" t="s">
        <v>35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1" t="s">
        <v>36</v>
      </c>
      <c r="E28" s="31"/>
      <c r="F28" s="31"/>
      <c r="G28" s="31"/>
      <c r="H28" s="31"/>
      <c r="I28" s="31"/>
      <c r="J28" s="112">
        <f>ROUND(J118,2)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 hidden="1">
      <c r="A30" s="31"/>
      <c r="B30" s="36"/>
      <c r="C30" s="31"/>
      <c r="D30" s="31"/>
      <c r="E30" s="31"/>
      <c r="F30" s="113" t="s">
        <v>38</v>
      </c>
      <c r="G30" s="31"/>
      <c r="H30" s="31"/>
      <c r="I30" s="113" t="s">
        <v>37</v>
      </c>
      <c r="J30" s="113" t="s">
        <v>39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 hidden="1">
      <c r="A31" s="31"/>
      <c r="B31" s="36"/>
      <c r="C31" s="31"/>
      <c r="D31" s="114" t="s">
        <v>40</v>
      </c>
      <c r="E31" s="104" t="s">
        <v>41</v>
      </c>
      <c r="F31" s="115">
        <f>ROUND((SUM(BE118:BE147)),2)</f>
        <v>0</v>
      </c>
      <c r="G31" s="31"/>
      <c r="H31" s="31"/>
      <c r="I31" s="116">
        <v>0.21</v>
      </c>
      <c r="J31" s="115">
        <f>ROUND(((SUM(BE118:BE147))*I31),2)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104" t="s">
        <v>42</v>
      </c>
      <c r="F32" s="115">
        <f>ROUND((SUM(BF118:BF147)),2)</f>
        <v>0</v>
      </c>
      <c r="G32" s="31"/>
      <c r="H32" s="31"/>
      <c r="I32" s="116">
        <v>0.15</v>
      </c>
      <c r="J32" s="115">
        <f>ROUND(((SUM(BF118:BF147))*I32),2)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43</v>
      </c>
      <c r="F33" s="115">
        <f>ROUND((SUM(BG118:BG147)),2)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44</v>
      </c>
      <c r="F34" s="115">
        <f>ROUND((SUM(BH118:BH147)),2)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45</v>
      </c>
      <c r="F35" s="115">
        <f>ROUND((SUM(BI118:BI147)),2)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7"/>
      <c r="D37" s="118" t="s">
        <v>46</v>
      </c>
      <c r="E37" s="119"/>
      <c r="F37" s="119"/>
      <c r="G37" s="120" t="s">
        <v>47</v>
      </c>
      <c r="H37" s="121" t="s">
        <v>48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 hidden="1">
      <c r="B39" s="17"/>
      <c r="L39" s="17"/>
    </row>
    <row r="40" spans="2:12" s="1" customFormat="1" ht="14.45" customHeight="1" hidden="1">
      <c r="B40" s="17"/>
      <c r="L40" s="17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4" t="s">
        <v>49</v>
      </c>
      <c r="E50" s="125"/>
      <c r="F50" s="125"/>
      <c r="G50" s="124" t="s">
        <v>50</v>
      </c>
      <c r="H50" s="125"/>
      <c r="I50" s="125"/>
      <c r="J50" s="125"/>
      <c r="K50" s="125"/>
      <c r="L50" s="48"/>
    </row>
    <row r="51" spans="2:12" ht="11.25" hidden="1">
      <c r="B51" s="17"/>
      <c r="L51" s="17"/>
    </row>
    <row r="52" spans="2:12" ht="11.25" hidden="1">
      <c r="B52" s="17"/>
      <c r="L52" s="17"/>
    </row>
    <row r="53" spans="2:12" ht="11.25" hidden="1">
      <c r="B53" s="17"/>
      <c r="L53" s="17"/>
    </row>
    <row r="54" spans="2:12" ht="11.25" hidden="1">
      <c r="B54" s="17"/>
      <c r="L54" s="17"/>
    </row>
    <row r="55" spans="2:12" ht="11.25" hidden="1">
      <c r="B55" s="17"/>
      <c r="L55" s="17"/>
    </row>
    <row r="56" spans="2:12" ht="11.25" hidden="1">
      <c r="B56" s="17"/>
      <c r="L56" s="17"/>
    </row>
    <row r="57" spans="2:12" ht="11.25" hidden="1">
      <c r="B57" s="17"/>
      <c r="L57" s="17"/>
    </row>
    <row r="58" spans="2:12" ht="11.25" hidden="1">
      <c r="B58" s="17"/>
      <c r="L58" s="17"/>
    </row>
    <row r="59" spans="2:12" ht="11.25" hidden="1">
      <c r="B59" s="17"/>
      <c r="L59" s="17"/>
    </row>
    <row r="60" spans="2:12" ht="11.25" hidden="1">
      <c r="B60" s="17"/>
      <c r="L60" s="17"/>
    </row>
    <row r="61" spans="1:31" s="2" customFormat="1" ht="12.75" hidden="1">
      <c r="A61" s="31"/>
      <c r="B61" s="36"/>
      <c r="C61" s="31"/>
      <c r="D61" s="126" t="s">
        <v>51</v>
      </c>
      <c r="E61" s="127"/>
      <c r="F61" s="128" t="s">
        <v>52</v>
      </c>
      <c r="G61" s="126" t="s">
        <v>51</v>
      </c>
      <c r="H61" s="127"/>
      <c r="I61" s="127"/>
      <c r="J61" s="129" t="s">
        <v>52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7"/>
      <c r="L62" s="17"/>
    </row>
    <row r="63" spans="2:12" ht="11.25" hidden="1">
      <c r="B63" s="17"/>
      <c r="L63" s="17"/>
    </row>
    <row r="64" spans="2:12" ht="11.25" hidden="1">
      <c r="B64" s="17"/>
      <c r="L64" s="17"/>
    </row>
    <row r="65" spans="1:31" s="2" customFormat="1" ht="12.75" hidden="1">
      <c r="A65" s="31"/>
      <c r="B65" s="36"/>
      <c r="C65" s="31"/>
      <c r="D65" s="124" t="s">
        <v>53</v>
      </c>
      <c r="E65" s="130"/>
      <c r="F65" s="130"/>
      <c r="G65" s="124" t="s">
        <v>54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7"/>
      <c r="L66" s="17"/>
    </row>
    <row r="67" spans="2:12" ht="11.25" hidden="1">
      <c r="B67" s="17"/>
      <c r="L67" s="17"/>
    </row>
    <row r="68" spans="2:12" ht="11.25" hidden="1">
      <c r="B68" s="17"/>
      <c r="L68" s="17"/>
    </row>
    <row r="69" spans="2:12" ht="11.25" hidden="1">
      <c r="B69" s="17"/>
      <c r="L69" s="17"/>
    </row>
    <row r="70" spans="2:12" ht="11.25" hidden="1">
      <c r="B70" s="17"/>
      <c r="L70" s="17"/>
    </row>
    <row r="71" spans="2:12" ht="11.25" hidden="1">
      <c r="B71" s="17"/>
      <c r="L71" s="17"/>
    </row>
    <row r="72" spans="2:12" ht="11.25" hidden="1">
      <c r="B72" s="17"/>
      <c r="L72" s="17"/>
    </row>
    <row r="73" spans="2:12" ht="11.25" hidden="1">
      <c r="B73" s="17"/>
      <c r="L73" s="17"/>
    </row>
    <row r="74" spans="2:12" ht="11.25" hidden="1">
      <c r="B74" s="17"/>
      <c r="L74" s="17"/>
    </row>
    <row r="75" spans="2:12" ht="11.25" hidden="1">
      <c r="B75" s="17"/>
      <c r="L75" s="17"/>
    </row>
    <row r="76" spans="1:31" s="2" customFormat="1" ht="12.75" hidden="1">
      <c r="A76" s="31"/>
      <c r="B76" s="36"/>
      <c r="C76" s="31"/>
      <c r="D76" s="126" t="s">
        <v>51</v>
      </c>
      <c r="E76" s="127"/>
      <c r="F76" s="128" t="s">
        <v>52</v>
      </c>
      <c r="G76" s="126" t="s">
        <v>51</v>
      </c>
      <c r="H76" s="127"/>
      <c r="I76" s="127"/>
      <c r="J76" s="129" t="s">
        <v>52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8" t="str">
        <f>E7</f>
        <v>ZŠ Lidická - malování 2 NP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ZŠ Lidická</v>
      </c>
      <c r="G87" s="33"/>
      <c r="H87" s="33"/>
      <c r="I87" s="26" t="s">
        <v>22</v>
      </c>
      <c r="J87" s="63" t="str">
        <f>IF(J10="","",J10)</f>
        <v>11. 2. 2021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Základní škola,Bílina, Lidická 31/18,přísp.org.</v>
      </c>
      <c r="G89" s="33"/>
      <c r="H89" s="33"/>
      <c r="I89" s="26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26" t="s">
        <v>34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86</v>
      </c>
      <c r="D92" s="136"/>
      <c r="E92" s="136"/>
      <c r="F92" s="136"/>
      <c r="G92" s="136"/>
      <c r="H92" s="136"/>
      <c r="I92" s="136"/>
      <c r="J92" s="137" t="s">
        <v>87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88</v>
      </c>
      <c r="D94" s="33"/>
      <c r="E94" s="33"/>
      <c r="F94" s="33"/>
      <c r="G94" s="33"/>
      <c r="H94" s="33"/>
      <c r="I94" s="33"/>
      <c r="J94" s="81">
        <f>J118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89</v>
      </c>
    </row>
    <row r="95" spans="2:12" s="9" customFormat="1" ht="24.95" customHeight="1">
      <c r="B95" s="139"/>
      <c r="C95" s="140"/>
      <c r="D95" s="141" t="s">
        <v>90</v>
      </c>
      <c r="E95" s="142"/>
      <c r="F95" s="142"/>
      <c r="G95" s="142"/>
      <c r="H95" s="142"/>
      <c r="I95" s="142"/>
      <c r="J95" s="143">
        <f>J119</f>
        <v>0</v>
      </c>
      <c r="K95" s="140"/>
      <c r="L95" s="144"/>
    </row>
    <row r="96" spans="2:12" s="10" customFormat="1" ht="19.9" customHeight="1">
      <c r="B96" s="145"/>
      <c r="C96" s="146"/>
      <c r="D96" s="147" t="s">
        <v>91</v>
      </c>
      <c r="E96" s="148"/>
      <c r="F96" s="148"/>
      <c r="G96" s="148"/>
      <c r="H96" s="148"/>
      <c r="I96" s="148"/>
      <c r="J96" s="149">
        <f>J120</f>
        <v>0</v>
      </c>
      <c r="K96" s="146"/>
      <c r="L96" s="150"/>
    </row>
    <row r="97" spans="2:12" s="9" customFormat="1" ht="24.95" customHeight="1">
      <c r="B97" s="139"/>
      <c r="C97" s="140"/>
      <c r="D97" s="141" t="s">
        <v>92</v>
      </c>
      <c r="E97" s="142"/>
      <c r="F97" s="142"/>
      <c r="G97" s="142"/>
      <c r="H97" s="142"/>
      <c r="I97" s="142"/>
      <c r="J97" s="143">
        <f>J125</f>
        <v>0</v>
      </c>
      <c r="K97" s="140"/>
      <c r="L97" s="144"/>
    </row>
    <row r="98" spans="2:12" s="10" customFormat="1" ht="19.9" customHeight="1">
      <c r="B98" s="145"/>
      <c r="C98" s="146"/>
      <c r="D98" s="147" t="s">
        <v>93</v>
      </c>
      <c r="E98" s="148"/>
      <c r="F98" s="148"/>
      <c r="G98" s="148"/>
      <c r="H98" s="148"/>
      <c r="I98" s="148"/>
      <c r="J98" s="149">
        <f>J126</f>
        <v>0</v>
      </c>
      <c r="K98" s="146"/>
      <c r="L98" s="150"/>
    </row>
    <row r="99" spans="2:12" s="10" customFormat="1" ht="19.9" customHeight="1">
      <c r="B99" s="145"/>
      <c r="C99" s="146"/>
      <c r="D99" s="147" t="s">
        <v>94</v>
      </c>
      <c r="E99" s="148"/>
      <c r="F99" s="148"/>
      <c r="G99" s="148"/>
      <c r="H99" s="148"/>
      <c r="I99" s="148"/>
      <c r="J99" s="149">
        <f>J134</f>
        <v>0</v>
      </c>
      <c r="K99" s="146"/>
      <c r="L99" s="150"/>
    </row>
    <row r="100" spans="2:12" s="9" customFormat="1" ht="24.95" customHeight="1">
      <c r="B100" s="139"/>
      <c r="C100" s="140"/>
      <c r="D100" s="141" t="s">
        <v>95</v>
      </c>
      <c r="E100" s="142"/>
      <c r="F100" s="142"/>
      <c r="G100" s="142"/>
      <c r="H100" s="142"/>
      <c r="I100" s="142"/>
      <c r="J100" s="143">
        <f>J146</f>
        <v>0</v>
      </c>
      <c r="K100" s="140"/>
      <c r="L100" s="144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96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28" t="str">
        <f>E7</f>
        <v>ZŠ Lidická - malování 2 NP</v>
      </c>
      <c r="F110" s="255"/>
      <c r="G110" s="255"/>
      <c r="H110" s="255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F10</f>
        <v>ZŠ Lidická</v>
      </c>
      <c r="G112" s="33"/>
      <c r="H112" s="33"/>
      <c r="I112" s="26" t="s">
        <v>22</v>
      </c>
      <c r="J112" s="63" t="str">
        <f>IF(J10="","",J10)</f>
        <v>11. 2. 2021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E13</f>
        <v>Základní škola,Bílina, Lidická 31/18,přísp.org.</v>
      </c>
      <c r="G114" s="33"/>
      <c r="H114" s="33"/>
      <c r="I114" s="26" t="s">
        <v>31</v>
      </c>
      <c r="J114" s="29" t="str">
        <f>E19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29</v>
      </c>
      <c r="D115" s="33"/>
      <c r="E115" s="33"/>
      <c r="F115" s="24" t="str">
        <f>IF(E16="","",E16)</f>
        <v>Vyplň údaj</v>
      </c>
      <c r="G115" s="33"/>
      <c r="H115" s="33"/>
      <c r="I115" s="26" t="s">
        <v>34</v>
      </c>
      <c r="J115" s="29" t="str">
        <f>E22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51"/>
      <c r="B117" s="152"/>
      <c r="C117" s="153" t="s">
        <v>97</v>
      </c>
      <c r="D117" s="154" t="s">
        <v>61</v>
      </c>
      <c r="E117" s="154" t="s">
        <v>57</v>
      </c>
      <c r="F117" s="154" t="s">
        <v>58</v>
      </c>
      <c r="G117" s="154" t="s">
        <v>98</v>
      </c>
      <c r="H117" s="154" t="s">
        <v>99</v>
      </c>
      <c r="I117" s="154" t="s">
        <v>100</v>
      </c>
      <c r="J117" s="155" t="s">
        <v>87</v>
      </c>
      <c r="K117" s="156" t="s">
        <v>101</v>
      </c>
      <c r="L117" s="157"/>
      <c r="M117" s="72" t="s">
        <v>1</v>
      </c>
      <c r="N117" s="73" t="s">
        <v>40</v>
      </c>
      <c r="O117" s="73" t="s">
        <v>102</v>
      </c>
      <c r="P117" s="73" t="s">
        <v>103</v>
      </c>
      <c r="Q117" s="73" t="s">
        <v>104</v>
      </c>
      <c r="R117" s="73" t="s">
        <v>105</v>
      </c>
      <c r="S117" s="73" t="s">
        <v>106</v>
      </c>
      <c r="T117" s="74" t="s">
        <v>107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63" s="2" customFormat="1" ht="22.9" customHeight="1">
      <c r="A118" s="31"/>
      <c r="B118" s="32"/>
      <c r="C118" s="79" t="s">
        <v>108</v>
      </c>
      <c r="D118" s="33"/>
      <c r="E118" s="33"/>
      <c r="F118" s="33"/>
      <c r="G118" s="33"/>
      <c r="H118" s="33"/>
      <c r="I118" s="33"/>
      <c r="J118" s="158">
        <f>BK118</f>
        <v>0</v>
      </c>
      <c r="K118" s="33"/>
      <c r="L118" s="36"/>
      <c r="M118" s="75"/>
      <c r="N118" s="159"/>
      <c r="O118" s="76"/>
      <c r="P118" s="160">
        <f>P119+P125+P146</f>
        <v>0</v>
      </c>
      <c r="Q118" s="76"/>
      <c r="R118" s="160">
        <f>R119+R125+R146</f>
        <v>1.62668928</v>
      </c>
      <c r="S118" s="76"/>
      <c r="T118" s="161">
        <f>T119+T125+T146</f>
        <v>0.21398399999999998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89</v>
      </c>
      <c r="BK118" s="162">
        <f>BK119+BK125+BK146</f>
        <v>0</v>
      </c>
    </row>
    <row r="119" spans="2:63" s="12" customFormat="1" ht="25.9" customHeight="1">
      <c r="B119" s="163"/>
      <c r="C119" s="164"/>
      <c r="D119" s="165" t="s">
        <v>75</v>
      </c>
      <c r="E119" s="166" t="s">
        <v>109</v>
      </c>
      <c r="F119" s="166" t="s">
        <v>110</v>
      </c>
      <c r="G119" s="164"/>
      <c r="H119" s="164"/>
      <c r="I119" s="167"/>
      <c r="J119" s="168">
        <f>BK119</f>
        <v>0</v>
      </c>
      <c r="K119" s="164"/>
      <c r="L119" s="169"/>
      <c r="M119" s="170"/>
      <c r="N119" s="171"/>
      <c r="O119" s="171"/>
      <c r="P119" s="172">
        <f>P120</f>
        <v>0</v>
      </c>
      <c r="Q119" s="171"/>
      <c r="R119" s="172">
        <f>R120</f>
        <v>0</v>
      </c>
      <c r="S119" s="171"/>
      <c r="T119" s="173">
        <f>T120</f>
        <v>0</v>
      </c>
      <c r="AR119" s="174" t="s">
        <v>81</v>
      </c>
      <c r="AT119" s="175" t="s">
        <v>75</v>
      </c>
      <c r="AU119" s="175" t="s">
        <v>76</v>
      </c>
      <c r="AY119" s="174" t="s">
        <v>111</v>
      </c>
      <c r="BK119" s="176">
        <f>BK120</f>
        <v>0</v>
      </c>
    </row>
    <row r="120" spans="2:63" s="12" customFormat="1" ht="22.9" customHeight="1">
      <c r="B120" s="163"/>
      <c r="C120" s="164"/>
      <c r="D120" s="165" t="s">
        <v>75</v>
      </c>
      <c r="E120" s="177" t="s">
        <v>112</v>
      </c>
      <c r="F120" s="177" t="s">
        <v>113</v>
      </c>
      <c r="G120" s="164"/>
      <c r="H120" s="164"/>
      <c r="I120" s="167"/>
      <c r="J120" s="178">
        <f>BK120</f>
        <v>0</v>
      </c>
      <c r="K120" s="164"/>
      <c r="L120" s="169"/>
      <c r="M120" s="170"/>
      <c r="N120" s="171"/>
      <c r="O120" s="171"/>
      <c r="P120" s="172">
        <f>SUM(P121:P124)</f>
        <v>0</v>
      </c>
      <c r="Q120" s="171"/>
      <c r="R120" s="172">
        <f>SUM(R121:R124)</f>
        <v>0</v>
      </c>
      <c r="S120" s="171"/>
      <c r="T120" s="173">
        <f>SUM(T121:T124)</f>
        <v>0</v>
      </c>
      <c r="AR120" s="174" t="s">
        <v>81</v>
      </c>
      <c r="AT120" s="175" t="s">
        <v>75</v>
      </c>
      <c r="AU120" s="175" t="s">
        <v>81</v>
      </c>
      <c r="AY120" s="174" t="s">
        <v>111</v>
      </c>
      <c r="BK120" s="176">
        <f>SUM(BK121:BK124)</f>
        <v>0</v>
      </c>
    </row>
    <row r="121" spans="1:65" s="2" customFormat="1" ht="21.75" customHeight="1">
      <c r="A121" s="31"/>
      <c r="B121" s="32"/>
      <c r="C121" s="179" t="s">
        <v>81</v>
      </c>
      <c r="D121" s="179" t="s">
        <v>114</v>
      </c>
      <c r="E121" s="180" t="s">
        <v>115</v>
      </c>
      <c r="F121" s="181" t="s">
        <v>116</v>
      </c>
      <c r="G121" s="182" t="s">
        <v>117</v>
      </c>
      <c r="H121" s="183">
        <v>0.214</v>
      </c>
      <c r="I121" s="184"/>
      <c r="J121" s="185">
        <f>ROUND(I121*H121,2)</f>
        <v>0</v>
      </c>
      <c r="K121" s="186"/>
      <c r="L121" s="36"/>
      <c r="M121" s="187" t="s">
        <v>1</v>
      </c>
      <c r="N121" s="188" t="s">
        <v>41</v>
      </c>
      <c r="O121" s="68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1" t="s">
        <v>118</v>
      </c>
      <c r="AT121" s="191" t="s">
        <v>114</v>
      </c>
      <c r="AU121" s="191" t="s">
        <v>83</v>
      </c>
      <c r="AY121" s="14" t="s">
        <v>111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4" t="s">
        <v>81</v>
      </c>
      <c r="BK121" s="192">
        <f>ROUND(I121*H121,2)</f>
        <v>0</v>
      </c>
      <c r="BL121" s="14" t="s">
        <v>118</v>
      </c>
      <c r="BM121" s="191" t="s">
        <v>119</v>
      </c>
    </row>
    <row r="122" spans="1:65" s="2" customFormat="1" ht="33" customHeight="1">
      <c r="A122" s="31"/>
      <c r="B122" s="32"/>
      <c r="C122" s="179" t="s">
        <v>83</v>
      </c>
      <c r="D122" s="179" t="s">
        <v>114</v>
      </c>
      <c r="E122" s="180" t="s">
        <v>120</v>
      </c>
      <c r="F122" s="181" t="s">
        <v>121</v>
      </c>
      <c r="G122" s="182" t="s">
        <v>117</v>
      </c>
      <c r="H122" s="183">
        <v>1.07</v>
      </c>
      <c r="I122" s="184"/>
      <c r="J122" s="185">
        <f>ROUND(I122*H122,2)</f>
        <v>0</v>
      </c>
      <c r="K122" s="186"/>
      <c r="L122" s="36"/>
      <c r="M122" s="187" t="s">
        <v>1</v>
      </c>
      <c r="N122" s="188" t="s">
        <v>41</v>
      </c>
      <c r="O122" s="68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1" t="s">
        <v>118</v>
      </c>
      <c r="AT122" s="191" t="s">
        <v>114</v>
      </c>
      <c r="AU122" s="191" t="s">
        <v>83</v>
      </c>
      <c r="AY122" s="14" t="s">
        <v>111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4" t="s">
        <v>81</v>
      </c>
      <c r="BK122" s="192">
        <f>ROUND(I122*H122,2)</f>
        <v>0</v>
      </c>
      <c r="BL122" s="14" t="s">
        <v>118</v>
      </c>
      <c r="BM122" s="191" t="s">
        <v>122</v>
      </c>
    </row>
    <row r="123" spans="1:65" s="2" customFormat="1" ht="21.75" customHeight="1">
      <c r="A123" s="31"/>
      <c r="B123" s="32"/>
      <c r="C123" s="179" t="s">
        <v>123</v>
      </c>
      <c r="D123" s="179" t="s">
        <v>114</v>
      </c>
      <c r="E123" s="180" t="s">
        <v>124</v>
      </c>
      <c r="F123" s="181" t="s">
        <v>125</v>
      </c>
      <c r="G123" s="182" t="s">
        <v>117</v>
      </c>
      <c r="H123" s="183">
        <v>0.214</v>
      </c>
      <c r="I123" s="184"/>
      <c r="J123" s="185">
        <f>ROUND(I123*H123,2)</f>
        <v>0</v>
      </c>
      <c r="K123" s="186"/>
      <c r="L123" s="36"/>
      <c r="M123" s="187" t="s">
        <v>1</v>
      </c>
      <c r="N123" s="188" t="s">
        <v>41</v>
      </c>
      <c r="O123" s="68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1" t="s">
        <v>118</v>
      </c>
      <c r="AT123" s="191" t="s">
        <v>114</v>
      </c>
      <c r="AU123" s="191" t="s">
        <v>83</v>
      </c>
      <c r="AY123" s="14" t="s">
        <v>111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4" t="s">
        <v>81</v>
      </c>
      <c r="BK123" s="192">
        <f>ROUND(I123*H123,2)</f>
        <v>0</v>
      </c>
      <c r="BL123" s="14" t="s">
        <v>118</v>
      </c>
      <c r="BM123" s="191" t="s">
        <v>126</v>
      </c>
    </row>
    <row r="124" spans="1:65" s="2" customFormat="1" ht="21.75" customHeight="1">
      <c r="A124" s="31"/>
      <c r="B124" s="32"/>
      <c r="C124" s="179" t="s">
        <v>118</v>
      </c>
      <c r="D124" s="179" t="s">
        <v>114</v>
      </c>
      <c r="E124" s="180" t="s">
        <v>127</v>
      </c>
      <c r="F124" s="181" t="s">
        <v>128</v>
      </c>
      <c r="G124" s="182" t="s">
        <v>117</v>
      </c>
      <c r="H124" s="183">
        <v>0.642</v>
      </c>
      <c r="I124" s="184"/>
      <c r="J124" s="185">
        <f>ROUND(I124*H124,2)</f>
        <v>0</v>
      </c>
      <c r="K124" s="186"/>
      <c r="L124" s="36"/>
      <c r="M124" s="187" t="s">
        <v>1</v>
      </c>
      <c r="N124" s="188" t="s">
        <v>41</v>
      </c>
      <c r="O124" s="68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118</v>
      </c>
      <c r="AT124" s="191" t="s">
        <v>114</v>
      </c>
      <c r="AU124" s="191" t="s">
        <v>83</v>
      </c>
      <c r="AY124" s="14" t="s">
        <v>111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4" t="s">
        <v>81</v>
      </c>
      <c r="BK124" s="192">
        <f>ROUND(I124*H124,2)</f>
        <v>0</v>
      </c>
      <c r="BL124" s="14" t="s">
        <v>118</v>
      </c>
      <c r="BM124" s="191" t="s">
        <v>129</v>
      </c>
    </row>
    <row r="125" spans="2:63" s="12" customFormat="1" ht="25.9" customHeight="1">
      <c r="B125" s="163"/>
      <c r="C125" s="164"/>
      <c r="D125" s="165" t="s">
        <v>75</v>
      </c>
      <c r="E125" s="166" t="s">
        <v>130</v>
      </c>
      <c r="F125" s="166" t="s">
        <v>131</v>
      </c>
      <c r="G125" s="164"/>
      <c r="H125" s="164"/>
      <c r="I125" s="167"/>
      <c r="J125" s="168">
        <f>BK125</f>
        <v>0</v>
      </c>
      <c r="K125" s="164"/>
      <c r="L125" s="169"/>
      <c r="M125" s="170"/>
      <c r="N125" s="171"/>
      <c r="O125" s="171"/>
      <c r="P125" s="172">
        <f>P126+P134</f>
        <v>0</v>
      </c>
      <c r="Q125" s="171"/>
      <c r="R125" s="172">
        <f>R126+R134</f>
        <v>1.62668928</v>
      </c>
      <c r="S125" s="171"/>
      <c r="T125" s="173">
        <f>T126+T134</f>
        <v>0.21398399999999998</v>
      </c>
      <c r="AR125" s="174" t="s">
        <v>83</v>
      </c>
      <c r="AT125" s="175" t="s">
        <v>75</v>
      </c>
      <c r="AU125" s="175" t="s">
        <v>76</v>
      </c>
      <c r="AY125" s="174" t="s">
        <v>111</v>
      </c>
      <c r="BK125" s="176">
        <f>BK126+BK134</f>
        <v>0</v>
      </c>
    </row>
    <row r="126" spans="2:63" s="12" customFormat="1" ht="22.9" customHeight="1">
      <c r="B126" s="163"/>
      <c r="C126" s="164"/>
      <c r="D126" s="165" t="s">
        <v>75</v>
      </c>
      <c r="E126" s="177" t="s">
        <v>132</v>
      </c>
      <c r="F126" s="177" t="s">
        <v>133</v>
      </c>
      <c r="G126" s="164"/>
      <c r="H126" s="164"/>
      <c r="I126" s="167"/>
      <c r="J126" s="178">
        <f>BK126</f>
        <v>0</v>
      </c>
      <c r="K126" s="164"/>
      <c r="L126" s="169"/>
      <c r="M126" s="170"/>
      <c r="N126" s="171"/>
      <c r="O126" s="171"/>
      <c r="P126" s="172">
        <f>SUM(P127:P133)</f>
        <v>0</v>
      </c>
      <c r="Q126" s="171"/>
      <c r="R126" s="172">
        <f>SUM(R127:R133)</f>
        <v>0.5954642099999999</v>
      </c>
      <c r="S126" s="171"/>
      <c r="T126" s="173">
        <f>SUM(T127:T133)</f>
        <v>0</v>
      </c>
      <c r="AR126" s="174" t="s">
        <v>83</v>
      </c>
      <c r="AT126" s="175" t="s">
        <v>75</v>
      </c>
      <c r="AU126" s="175" t="s">
        <v>81</v>
      </c>
      <c r="AY126" s="174" t="s">
        <v>111</v>
      </c>
      <c r="BK126" s="176">
        <f>SUM(BK127:BK133)</f>
        <v>0</v>
      </c>
    </row>
    <row r="127" spans="1:65" s="2" customFormat="1" ht="16.5" customHeight="1">
      <c r="A127" s="31"/>
      <c r="B127" s="32"/>
      <c r="C127" s="179" t="s">
        <v>134</v>
      </c>
      <c r="D127" s="179" t="s">
        <v>114</v>
      </c>
      <c r="E127" s="180" t="s">
        <v>135</v>
      </c>
      <c r="F127" s="181" t="s">
        <v>136</v>
      </c>
      <c r="G127" s="182" t="s">
        <v>137</v>
      </c>
      <c r="H127" s="183">
        <v>363.089</v>
      </c>
      <c r="I127" s="184"/>
      <c r="J127" s="185">
        <f aca="true" t="shared" si="0" ref="J127:J133">ROUND(I127*H127,2)</f>
        <v>0</v>
      </c>
      <c r="K127" s="186"/>
      <c r="L127" s="36"/>
      <c r="M127" s="187" t="s">
        <v>1</v>
      </c>
      <c r="N127" s="188" t="s">
        <v>41</v>
      </c>
      <c r="O127" s="68"/>
      <c r="P127" s="189">
        <f aca="true" t="shared" si="1" ref="P127:P133">O127*H127</f>
        <v>0</v>
      </c>
      <c r="Q127" s="189">
        <v>1E-05</v>
      </c>
      <c r="R127" s="189">
        <f aca="true" t="shared" si="2" ref="R127:R133">Q127*H127</f>
        <v>0.0036308900000000003</v>
      </c>
      <c r="S127" s="189">
        <v>0</v>
      </c>
      <c r="T127" s="190">
        <f aca="true" t="shared" si="3" ref="T127:T13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138</v>
      </c>
      <c r="AT127" s="191" t="s">
        <v>114</v>
      </c>
      <c r="AU127" s="191" t="s">
        <v>83</v>
      </c>
      <c r="AY127" s="14" t="s">
        <v>111</v>
      </c>
      <c r="BE127" s="192">
        <f aca="true" t="shared" si="4" ref="BE127:BE133">IF(N127="základní",J127,0)</f>
        <v>0</v>
      </c>
      <c r="BF127" s="192">
        <f aca="true" t="shared" si="5" ref="BF127:BF133">IF(N127="snížená",J127,0)</f>
        <v>0</v>
      </c>
      <c r="BG127" s="192">
        <f aca="true" t="shared" si="6" ref="BG127:BG133">IF(N127="zákl. přenesená",J127,0)</f>
        <v>0</v>
      </c>
      <c r="BH127" s="192">
        <f aca="true" t="shared" si="7" ref="BH127:BH133">IF(N127="sníž. přenesená",J127,0)</f>
        <v>0</v>
      </c>
      <c r="BI127" s="192">
        <f aca="true" t="shared" si="8" ref="BI127:BI133">IF(N127="nulová",J127,0)</f>
        <v>0</v>
      </c>
      <c r="BJ127" s="14" t="s">
        <v>81</v>
      </c>
      <c r="BK127" s="192">
        <f aca="true" t="shared" si="9" ref="BK127:BK133">ROUND(I127*H127,2)</f>
        <v>0</v>
      </c>
      <c r="BL127" s="14" t="s">
        <v>138</v>
      </c>
      <c r="BM127" s="191" t="s">
        <v>139</v>
      </c>
    </row>
    <row r="128" spans="1:65" s="2" customFormat="1" ht="16.5" customHeight="1">
      <c r="A128" s="31"/>
      <c r="B128" s="32"/>
      <c r="C128" s="179" t="s">
        <v>140</v>
      </c>
      <c r="D128" s="179" t="s">
        <v>114</v>
      </c>
      <c r="E128" s="180" t="s">
        <v>141</v>
      </c>
      <c r="F128" s="181" t="s">
        <v>142</v>
      </c>
      <c r="G128" s="182" t="s">
        <v>137</v>
      </c>
      <c r="H128" s="183">
        <v>363.089</v>
      </c>
      <c r="I128" s="184"/>
      <c r="J128" s="185">
        <f t="shared" si="0"/>
        <v>0</v>
      </c>
      <c r="K128" s="186"/>
      <c r="L128" s="36"/>
      <c r="M128" s="187" t="s">
        <v>1</v>
      </c>
      <c r="N128" s="188" t="s">
        <v>41</v>
      </c>
      <c r="O128" s="68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138</v>
      </c>
      <c r="AT128" s="191" t="s">
        <v>114</v>
      </c>
      <c r="AU128" s="191" t="s">
        <v>83</v>
      </c>
      <c r="AY128" s="14" t="s">
        <v>111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81</v>
      </c>
      <c r="BK128" s="192">
        <f t="shared" si="9"/>
        <v>0</v>
      </c>
      <c r="BL128" s="14" t="s">
        <v>138</v>
      </c>
      <c r="BM128" s="191" t="s">
        <v>143</v>
      </c>
    </row>
    <row r="129" spans="1:65" s="2" customFormat="1" ht="21.75" customHeight="1">
      <c r="A129" s="31"/>
      <c r="B129" s="32"/>
      <c r="C129" s="179" t="s">
        <v>144</v>
      </c>
      <c r="D129" s="179" t="s">
        <v>114</v>
      </c>
      <c r="E129" s="180" t="s">
        <v>145</v>
      </c>
      <c r="F129" s="181" t="s">
        <v>146</v>
      </c>
      <c r="G129" s="182" t="s">
        <v>137</v>
      </c>
      <c r="H129" s="183">
        <v>54.463</v>
      </c>
      <c r="I129" s="184"/>
      <c r="J129" s="185">
        <f t="shared" si="0"/>
        <v>0</v>
      </c>
      <c r="K129" s="186"/>
      <c r="L129" s="36"/>
      <c r="M129" s="187" t="s">
        <v>1</v>
      </c>
      <c r="N129" s="188" t="s">
        <v>41</v>
      </c>
      <c r="O129" s="68"/>
      <c r="P129" s="189">
        <f t="shared" si="1"/>
        <v>0</v>
      </c>
      <c r="Q129" s="189">
        <v>0.005</v>
      </c>
      <c r="R129" s="189">
        <f t="shared" si="2"/>
        <v>0.27231500000000003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138</v>
      </c>
      <c r="AT129" s="191" t="s">
        <v>114</v>
      </c>
      <c r="AU129" s="191" t="s">
        <v>83</v>
      </c>
      <c r="AY129" s="14" t="s">
        <v>111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81</v>
      </c>
      <c r="BK129" s="192">
        <f t="shared" si="9"/>
        <v>0</v>
      </c>
      <c r="BL129" s="14" t="s">
        <v>138</v>
      </c>
      <c r="BM129" s="191" t="s">
        <v>147</v>
      </c>
    </row>
    <row r="130" spans="1:65" s="2" customFormat="1" ht="21.75" customHeight="1">
      <c r="A130" s="31"/>
      <c r="B130" s="32"/>
      <c r="C130" s="179" t="s">
        <v>148</v>
      </c>
      <c r="D130" s="179" t="s">
        <v>114</v>
      </c>
      <c r="E130" s="180" t="s">
        <v>149</v>
      </c>
      <c r="F130" s="181" t="s">
        <v>150</v>
      </c>
      <c r="G130" s="182" t="s">
        <v>137</v>
      </c>
      <c r="H130" s="183">
        <v>363.089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41</v>
      </c>
      <c r="O130" s="68"/>
      <c r="P130" s="189">
        <f t="shared" si="1"/>
        <v>0</v>
      </c>
      <c r="Q130" s="189">
        <v>0.00014</v>
      </c>
      <c r="R130" s="189">
        <f t="shared" si="2"/>
        <v>0.050832459999999996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138</v>
      </c>
      <c r="AT130" s="191" t="s">
        <v>114</v>
      </c>
      <c r="AU130" s="191" t="s">
        <v>83</v>
      </c>
      <c r="AY130" s="14" t="s">
        <v>111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81</v>
      </c>
      <c r="BK130" s="192">
        <f t="shared" si="9"/>
        <v>0</v>
      </c>
      <c r="BL130" s="14" t="s">
        <v>138</v>
      </c>
      <c r="BM130" s="191" t="s">
        <v>151</v>
      </c>
    </row>
    <row r="131" spans="1:65" s="2" customFormat="1" ht="21.75" customHeight="1">
      <c r="A131" s="31"/>
      <c r="B131" s="32"/>
      <c r="C131" s="179" t="s">
        <v>152</v>
      </c>
      <c r="D131" s="179" t="s">
        <v>114</v>
      </c>
      <c r="E131" s="180" t="s">
        <v>153</v>
      </c>
      <c r="F131" s="181" t="s">
        <v>154</v>
      </c>
      <c r="G131" s="182" t="s">
        <v>137</v>
      </c>
      <c r="H131" s="183">
        <v>363.089</v>
      </c>
      <c r="I131" s="184"/>
      <c r="J131" s="185">
        <f t="shared" si="0"/>
        <v>0</v>
      </c>
      <c r="K131" s="186"/>
      <c r="L131" s="36"/>
      <c r="M131" s="187" t="s">
        <v>1</v>
      </c>
      <c r="N131" s="188" t="s">
        <v>41</v>
      </c>
      <c r="O131" s="68"/>
      <c r="P131" s="189">
        <f t="shared" si="1"/>
        <v>0</v>
      </c>
      <c r="Q131" s="189">
        <v>0.00072</v>
      </c>
      <c r="R131" s="189">
        <f t="shared" si="2"/>
        <v>0.26142408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138</v>
      </c>
      <c r="AT131" s="191" t="s">
        <v>114</v>
      </c>
      <c r="AU131" s="191" t="s">
        <v>83</v>
      </c>
      <c r="AY131" s="14" t="s">
        <v>111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81</v>
      </c>
      <c r="BK131" s="192">
        <f t="shared" si="9"/>
        <v>0</v>
      </c>
      <c r="BL131" s="14" t="s">
        <v>138</v>
      </c>
      <c r="BM131" s="191" t="s">
        <v>155</v>
      </c>
    </row>
    <row r="132" spans="1:65" s="2" customFormat="1" ht="21.75" customHeight="1">
      <c r="A132" s="31"/>
      <c r="B132" s="32"/>
      <c r="C132" s="179" t="s">
        <v>156</v>
      </c>
      <c r="D132" s="179" t="s">
        <v>114</v>
      </c>
      <c r="E132" s="180" t="s">
        <v>157</v>
      </c>
      <c r="F132" s="181" t="s">
        <v>158</v>
      </c>
      <c r="G132" s="182" t="s">
        <v>159</v>
      </c>
      <c r="H132" s="183">
        <v>282.31</v>
      </c>
      <c r="I132" s="184"/>
      <c r="J132" s="185">
        <f t="shared" si="0"/>
        <v>0</v>
      </c>
      <c r="K132" s="186"/>
      <c r="L132" s="36"/>
      <c r="M132" s="187" t="s">
        <v>1</v>
      </c>
      <c r="N132" s="188" t="s">
        <v>41</v>
      </c>
      <c r="O132" s="68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138</v>
      </c>
      <c r="AT132" s="191" t="s">
        <v>114</v>
      </c>
      <c r="AU132" s="191" t="s">
        <v>83</v>
      </c>
      <c r="AY132" s="14" t="s">
        <v>111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81</v>
      </c>
      <c r="BK132" s="192">
        <f t="shared" si="9"/>
        <v>0</v>
      </c>
      <c r="BL132" s="14" t="s">
        <v>138</v>
      </c>
      <c r="BM132" s="191" t="s">
        <v>160</v>
      </c>
    </row>
    <row r="133" spans="1:65" s="2" customFormat="1" ht="21.75" customHeight="1">
      <c r="A133" s="31"/>
      <c r="B133" s="32"/>
      <c r="C133" s="179" t="s">
        <v>161</v>
      </c>
      <c r="D133" s="179" t="s">
        <v>114</v>
      </c>
      <c r="E133" s="180" t="s">
        <v>162</v>
      </c>
      <c r="F133" s="181" t="s">
        <v>163</v>
      </c>
      <c r="G133" s="182" t="s">
        <v>137</v>
      </c>
      <c r="H133" s="183">
        <v>363.089</v>
      </c>
      <c r="I133" s="184"/>
      <c r="J133" s="185">
        <f t="shared" si="0"/>
        <v>0</v>
      </c>
      <c r="K133" s="186"/>
      <c r="L133" s="36"/>
      <c r="M133" s="187" t="s">
        <v>1</v>
      </c>
      <c r="N133" s="188" t="s">
        <v>41</v>
      </c>
      <c r="O133" s="68"/>
      <c r="P133" s="189">
        <f t="shared" si="1"/>
        <v>0</v>
      </c>
      <c r="Q133" s="189">
        <v>2E-05</v>
      </c>
      <c r="R133" s="189">
        <f t="shared" si="2"/>
        <v>0.007261780000000001</v>
      </c>
      <c r="S133" s="189">
        <v>0</v>
      </c>
      <c r="T133" s="19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138</v>
      </c>
      <c r="AT133" s="191" t="s">
        <v>114</v>
      </c>
      <c r="AU133" s="191" t="s">
        <v>83</v>
      </c>
      <c r="AY133" s="14" t="s">
        <v>111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81</v>
      </c>
      <c r="BK133" s="192">
        <f t="shared" si="9"/>
        <v>0</v>
      </c>
      <c r="BL133" s="14" t="s">
        <v>138</v>
      </c>
      <c r="BM133" s="191" t="s">
        <v>164</v>
      </c>
    </row>
    <row r="134" spans="2:63" s="12" customFormat="1" ht="22.9" customHeight="1">
      <c r="B134" s="163"/>
      <c r="C134" s="164"/>
      <c r="D134" s="165" t="s">
        <v>75</v>
      </c>
      <c r="E134" s="177" t="s">
        <v>165</v>
      </c>
      <c r="F134" s="177" t="s">
        <v>166</v>
      </c>
      <c r="G134" s="164"/>
      <c r="H134" s="164"/>
      <c r="I134" s="167"/>
      <c r="J134" s="178">
        <f>BK134</f>
        <v>0</v>
      </c>
      <c r="K134" s="164"/>
      <c r="L134" s="169"/>
      <c r="M134" s="170"/>
      <c r="N134" s="171"/>
      <c r="O134" s="171"/>
      <c r="P134" s="172">
        <f>SUM(P135:P145)</f>
        <v>0</v>
      </c>
      <c r="Q134" s="171"/>
      <c r="R134" s="172">
        <f>SUM(R135:R145)</f>
        <v>1.0312250699999999</v>
      </c>
      <c r="S134" s="171"/>
      <c r="T134" s="173">
        <f>SUM(T135:T145)</f>
        <v>0.21398399999999998</v>
      </c>
      <c r="AR134" s="174" t="s">
        <v>83</v>
      </c>
      <c r="AT134" s="175" t="s">
        <v>75</v>
      </c>
      <c r="AU134" s="175" t="s">
        <v>81</v>
      </c>
      <c r="AY134" s="174" t="s">
        <v>111</v>
      </c>
      <c r="BK134" s="176">
        <f>SUM(BK135:BK145)</f>
        <v>0</v>
      </c>
    </row>
    <row r="135" spans="1:65" s="2" customFormat="1" ht="21.75" customHeight="1">
      <c r="A135" s="31"/>
      <c r="B135" s="32"/>
      <c r="C135" s="179" t="s">
        <v>167</v>
      </c>
      <c r="D135" s="179" t="s">
        <v>114</v>
      </c>
      <c r="E135" s="180" t="s">
        <v>168</v>
      </c>
      <c r="F135" s="181" t="s">
        <v>169</v>
      </c>
      <c r="G135" s="182" t="s">
        <v>137</v>
      </c>
      <c r="H135" s="183">
        <v>1426.56</v>
      </c>
      <c r="I135" s="184"/>
      <c r="J135" s="185">
        <f aca="true" t="shared" si="10" ref="J135:J145">ROUND(I135*H135,2)</f>
        <v>0</v>
      </c>
      <c r="K135" s="186"/>
      <c r="L135" s="36"/>
      <c r="M135" s="187" t="s">
        <v>1</v>
      </c>
      <c r="N135" s="188" t="s">
        <v>41</v>
      </c>
      <c r="O135" s="68"/>
      <c r="P135" s="189">
        <f aca="true" t="shared" si="11" ref="P135:P145">O135*H135</f>
        <v>0</v>
      </c>
      <c r="Q135" s="189">
        <v>0</v>
      </c>
      <c r="R135" s="189">
        <f aca="true" t="shared" si="12" ref="R135:R145">Q135*H135</f>
        <v>0</v>
      </c>
      <c r="S135" s="189">
        <v>0.00015</v>
      </c>
      <c r="T135" s="190">
        <f aca="true" t="shared" si="13" ref="T135:T145">S135*H135</f>
        <v>0.21398399999999998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138</v>
      </c>
      <c r="AT135" s="191" t="s">
        <v>114</v>
      </c>
      <c r="AU135" s="191" t="s">
        <v>83</v>
      </c>
      <c r="AY135" s="14" t="s">
        <v>111</v>
      </c>
      <c r="BE135" s="192">
        <f aca="true" t="shared" si="14" ref="BE135:BE145">IF(N135="základní",J135,0)</f>
        <v>0</v>
      </c>
      <c r="BF135" s="192">
        <f aca="true" t="shared" si="15" ref="BF135:BF145">IF(N135="snížená",J135,0)</f>
        <v>0</v>
      </c>
      <c r="BG135" s="192">
        <f aca="true" t="shared" si="16" ref="BG135:BG145">IF(N135="zákl. přenesená",J135,0)</f>
        <v>0</v>
      </c>
      <c r="BH135" s="192">
        <f aca="true" t="shared" si="17" ref="BH135:BH145">IF(N135="sníž. přenesená",J135,0)</f>
        <v>0</v>
      </c>
      <c r="BI135" s="192">
        <f aca="true" t="shared" si="18" ref="BI135:BI145">IF(N135="nulová",J135,0)</f>
        <v>0</v>
      </c>
      <c r="BJ135" s="14" t="s">
        <v>81</v>
      </c>
      <c r="BK135" s="192">
        <f aca="true" t="shared" si="19" ref="BK135:BK145">ROUND(I135*H135,2)</f>
        <v>0</v>
      </c>
      <c r="BL135" s="14" t="s">
        <v>138</v>
      </c>
      <c r="BM135" s="191" t="s">
        <v>170</v>
      </c>
    </row>
    <row r="136" spans="1:65" s="2" customFormat="1" ht="21.75" customHeight="1">
      <c r="A136" s="31"/>
      <c r="B136" s="32"/>
      <c r="C136" s="179" t="s">
        <v>171</v>
      </c>
      <c r="D136" s="179" t="s">
        <v>114</v>
      </c>
      <c r="E136" s="180" t="s">
        <v>172</v>
      </c>
      <c r="F136" s="181" t="s">
        <v>173</v>
      </c>
      <c r="G136" s="182" t="s">
        <v>137</v>
      </c>
      <c r="H136" s="183">
        <v>1426.56</v>
      </c>
      <c r="I136" s="184"/>
      <c r="J136" s="185">
        <f t="shared" si="10"/>
        <v>0</v>
      </c>
      <c r="K136" s="186"/>
      <c r="L136" s="36"/>
      <c r="M136" s="187" t="s">
        <v>1</v>
      </c>
      <c r="N136" s="188" t="s">
        <v>41</v>
      </c>
      <c r="O136" s="68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138</v>
      </c>
      <c r="AT136" s="191" t="s">
        <v>114</v>
      </c>
      <c r="AU136" s="191" t="s">
        <v>83</v>
      </c>
      <c r="AY136" s="14" t="s">
        <v>111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4" t="s">
        <v>81</v>
      </c>
      <c r="BK136" s="192">
        <f t="shared" si="19"/>
        <v>0</v>
      </c>
      <c r="BL136" s="14" t="s">
        <v>138</v>
      </c>
      <c r="BM136" s="191" t="s">
        <v>174</v>
      </c>
    </row>
    <row r="137" spans="1:65" s="2" customFormat="1" ht="21.75" customHeight="1">
      <c r="A137" s="31"/>
      <c r="B137" s="32"/>
      <c r="C137" s="179" t="s">
        <v>175</v>
      </c>
      <c r="D137" s="179" t="s">
        <v>114</v>
      </c>
      <c r="E137" s="180" t="s">
        <v>176</v>
      </c>
      <c r="F137" s="181" t="s">
        <v>177</v>
      </c>
      <c r="G137" s="182" t="s">
        <v>137</v>
      </c>
      <c r="H137" s="183">
        <v>142.656</v>
      </c>
      <c r="I137" s="184"/>
      <c r="J137" s="185">
        <f t="shared" si="10"/>
        <v>0</v>
      </c>
      <c r="K137" s="186"/>
      <c r="L137" s="36"/>
      <c r="M137" s="187" t="s">
        <v>1</v>
      </c>
      <c r="N137" s="188" t="s">
        <v>41</v>
      </c>
      <c r="O137" s="68"/>
      <c r="P137" s="189">
        <f t="shared" si="11"/>
        <v>0</v>
      </c>
      <c r="Q137" s="189">
        <v>0.0045</v>
      </c>
      <c r="R137" s="189">
        <f t="shared" si="12"/>
        <v>0.641952</v>
      </c>
      <c r="S137" s="189">
        <v>0</v>
      </c>
      <c r="T137" s="190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138</v>
      </c>
      <c r="AT137" s="191" t="s">
        <v>114</v>
      </c>
      <c r="AU137" s="191" t="s">
        <v>83</v>
      </c>
      <c r="AY137" s="14" t="s">
        <v>111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4" t="s">
        <v>81</v>
      </c>
      <c r="BK137" s="192">
        <f t="shared" si="19"/>
        <v>0</v>
      </c>
      <c r="BL137" s="14" t="s">
        <v>138</v>
      </c>
      <c r="BM137" s="191" t="s">
        <v>178</v>
      </c>
    </row>
    <row r="138" spans="1:65" s="2" customFormat="1" ht="16.5" customHeight="1">
      <c r="A138" s="31"/>
      <c r="B138" s="32"/>
      <c r="C138" s="179" t="s">
        <v>8</v>
      </c>
      <c r="D138" s="179" t="s">
        <v>114</v>
      </c>
      <c r="E138" s="180" t="s">
        <v>179</v>
      </c>
      <c r="F138" s="181" t="s">
        <v>180</v>
      </c>
      <c r="G138" s="182" t="s">
        <v>137</v>
      </c>
      <c r="H138" s="183">
        <v>538.427</v>
      </c>
      <c r="I138" s="184"/>
      <c r="J138" s="185">
        <f t="shared" si="10"/>
        <v>0</v>
      </c>
      <c r="K138" s="186"/>
      <c r="L138" s="36"/>
      <c r="M138" s="187" t="s">
        <v>1</v>
      </c>
      <c r="N138" s="188" t="s">
        <v>41</v>
      </c>
      <c r="O138" s="68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138</v>
      </c>
      <c r="AT138" s="191" t="s">
        <v>114</v>
      </c>
      <c r="AU138" s="191" t="s">
        <v>83</v>
      </c>
      <c r="AY138" s="14" t="s">
        <v>111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4" t="s">
        <v>81</v>
      </c>
      <c r="BK138" s="192">
        <f t="shared" si="19"/>
        <v>0</v>
      </c>
      <c r="BL138" s="14" t="s">
        <v>138</v>
      </c>
      <c r="BM138" s="191" t="s">
        <v>181</v>
      </c>
    </row>
    <row r="139" spans="1:65" s="2" customFormat="1" ht="16.5" customHeight="1">
      <c r="A139" s="31"/>
      <c r="B139" s="32"/>
      <c r="C139" s="193" t="s">
        <v>138</v>
      </c>
      <c r="D139" s="193" t="s">
        <v>182</v>
      </c>
      <c r="E139" s="194" t="s">
        <v>183</v>
      </c>
      <c r="F139" s="195" t="s">
        <v>184</v>
      </c>
      <c r="G139" s="196" t="s">
        <v>137</v>
      </c>
      <c r="H139" s="197">
        <v>565.348</v>
      </c>
      <c r="I139" s="198"/>
      <c r="J139" s="199">
        <f t="shared" si="10"/>
        <v>0</v>
      </c>
      <c r="K139" s="200"/>
      <c r="L139" s="201"/>
      <c r="M139" s="202" t="s">
        <v>1</v>
      </c>
      <c r="N139" s="203" t="s">
        <v>41</v>
      </c>
      <c r="O139" s="68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185</v>
      </c>
      <c r="AT139" s="191" t="s">
        <v>182</v>
      </c>
      <c r="AU139" s="191" t="s">
        <v>83</v>
      </c>
      <c r="AY139" s="14" t="s">
        <v>111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4" t="s">
        <v>81</v>
      </c>
      <c r="BK139" s="192">
        <f t="shared" si="19"/>
        <v>0</v>
      </c>
      <c r="BL139" s="14" t="s">
        <v>138</v>
      </c>
      <c r="BM139" s="191" t="s">
        <v>186</v>
      </c>
    </row>
    <row r="140" spans="1:65" s="2" customFormat="1" ht="21.75" customHeight="1">
      <c r="A140" s="31"/>
      <c r="B140" s="32"/>
      <c r="C140" s="179" t="s">
        <v>187</v>
      </c>
      <c r="D140" s="179" t="s">
        <v>114</v>
      </c>
      <c r="E140" s="180" t="s">
        <v>188</v>
      </c>
      <c r="F140" s="181" t="s">
        <v>189</v>
      </c>
      <c r="G140" s="182" t="s">
        <v>137</v>
      </c>
      <c r="H140" s="183">
        <v>124.8</v>
      </c>
      <c r="I140" s="184"/>
      <c r="J140" s="185">
        <f t="shared" si="10"/>
        <v>0</v>
      </c>
      <c r="K140" s="186"/>
      <c r="L140" s="36"/>
      <c r="M140" s="187" t="s">
        <v>1</v>
      </c>
      <c r="N140" s="188" t="s">
        <v>41</v>
      </c>
      <c r="O140" s="68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138</v>
      </c>
      <c r="AT140" s="191" t="s">
        <v>114</v>
      </c>
      <c r="AU140" s="191" t="s">
        <v>83</v>
      </c>
      <c r="AY140" s="14" t="s">
        <v>111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4" t="s">
        <v>81</v>
      </c>
      <c r="BK140" s="192">
        <f t="shared" si="19"/>
        <v>0</v>
      </c>
      <c r="BL140" s="14" t="s">
        <v>138</v>
      </c>
      <c r="BM140" s="191" t="s">
        <v>190</v>
      </c>
    </row>
    <row r="141" spans="1:65" s="2" customFormat="1" ht="16.5" customHeight="1">
      <c r="A141" s="31"/>
      <c r="B141" s="32"/>
      <c r="C141" s="193" t="s">
        <v>191</v>
      </c>
      <c r="D141" s="193" t="s">
        <v>182</v>
      </c>
      <c r="E141" s="194" t="s">
        <v>192</v>
      </c>
      <c r="F141" s="195" t="s">
        <v>193</v>
      </c>
      <c r="G141" s="196" t="s">
        <v>137</v>
      </c>
      <c r="H141" s="197">
        <v>131.04</v>
      </c>
      <c r="I141" s="198"/>
      <c r="J141" s="199">
        <f t="shared" si="10"/>
        <v>0</v>
      </c>
      <c r="K141" s="200"/>
      <c r="L141" s="201"/>
      <c r="M141" s="202" t="s">
        <v>1</v>
      </c>
      <c r="N141" s="203" t="s">
        <v>41</v>
      </c>
      <c r="O141" s="68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185</v>
      </c>
      <c r="AT141" s="191" t="s">
        <v>182</v>
      </c>
      <c r="AU141" s="191" t="s">
        <v>83</v>
      </c>
      <c r="AY141" s="14" t="s">
        <v>111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81</v>
      </c>
      <c r="BK141" s="192">
        <f t="shared" si="19"/>
        <v>0</v>
      </c>
      <c r="BL141" s="14" t="s">
        <v>138</v>
      </c>
      <c r="BM141" s="191" t="s">
        <v>194</v>
      </c>
    </row>
    <row r="142" spans="1:65" s="2" customFormat="1" ht="33" customHeight="1">
      <c r="A142" s="31"/>
      <c r="B142" s="32"/>
      <c r="C142" s="179" t="s">
        <v>195</v>
      </c>
      <c r="D142" s="179" t="s">
        <v>114</v>
      </c>
      <c r="E142" s="180" t="s">
        <v>196</v>
      </c>
      <c r="F142" s="181" t="s">
        <v>197</v>
      </c>
      <c r="G142" s="182" t="s">
        <v>137</v>
      </c>
      <c r="H142" s="183">
        <v>124.8</v>
      </c>
      <c r="I142" s="184"/>
      <c r="J142" s="185">
        <f t="shared" si="10"/>
        <v>0</v>
      </c>
      <c r="K142" s="186"/>
      <c r="L142" s="36"/>
      <c r="M142" s="187" t="s">
        <v>1</v>
      </c>
      <c r="N142" s="188" t="s">
        <v>41</v>
      </c>
      <c r="O142" s="68"/>
      <c r="P142" s="189">
        <f t="shared" si="11"/>
        <v>0</v>
      </c>
      <c r="Q142" s="189">
        <v>1E-05</v>
      </c>
      <c r="R142" s="189">
        <f t="shared" si="12"/>
        <v>0.001248</v>
      </c>
      <c r="S142" s="189">
        <v>0</v>
      </c>
      <c r="T142" s="19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138</v>
      </c>
      <c r="AT142" s="191" t="s">
        <v>114</v>
      </c>
      <c r="AU142" s="191" t="s">
        <v>83</v>
      </c>
      <c r="AY142" s="14" t="s">
        <v>111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81</v>
      </c>
      <c r="BK142" s="192">
        <f t="shared" si="19"/>
        <v>0</v>
      </c>
      <c r="BL142" s="14" t="s">
        <v>138</v>
      </c>
      <c r="BM142" s="191" t="s">
        <v>198</v>
      </c>
    </row>
    <row r="143" spans="1:65" s="2" customFormat="1" ht="21.75" customHeight="1">
      <c r="A143" s="31"/>
      <c r="B143" s="32"/>
      <c r="C143" s="179" t="s">
        <v>199</v>
      </c>
      <c r="D143" s="179" t="s">
        <v>114</v>
      </c>
      <c r="E143" s="180" t="s">
        <v>200</v>
      </c>
      <c r="F143" s="181" t="s">
        <v>201</v>
      </c>
      <c r="G143" s="182" t="s">
        <v>137</v>
      </c>
      <c r="H143" s="183">
        <v>538.427</v>
      </c>
      <c r="I143" s="184"/>
      <c r="J143" s="185">
        <f t="shared" si="10"/>
        <v>0</v>
      </c>
      <c r="K143" s="186"/>
      <c r="L143" s="36"/>
      <c r="M143" s="187" t="s">
        <v>1</v>
      </c>
      <c r="N143" s="188" t="s">
        <v>41</v>
      </c>
      <c r="O143" s="68"/>
      <c r="P143" s="189">
        <f t="shared" si="11"/>
        <v>0</v>
      </c>
      <c r="Q143" s="189">
        <v>1E-05</v>
      </c>
      <c r="R143" s="189">
        <f t="shared" si="12"/>
        <v>0.005384270000000001</v>
      </c>
      <c r="S143" s="189">
        <v>0</v>
      </c>
      <c r="T143" s="190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138</v>
      </c>
      <c r="AT143" s="191" t="s">
        <v>114</v>
      </c>
      <c r="AU143" s="191" t="s">
        <v>83</v>
      </c>
      <c r="AY143" s="14" t="s">
        <v>111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81</v>
      </c>
      <c r="BK143" s="192">
        <f t="shared" si="19"/>
        <v>0</v>
      </c>
      <c r="BL143" s="14" t="s">
        <v>138</v>
      </c>
      <c r="BM143" s="191" t="s">
        <v>202</v>
      </c>
    </row>
    <row r="144" spans="1:65" s="2" customFormat="1" ht="33" customHeight="1">
      <c r="A144" s="31"/>
      <c r="B144" s="32"/>
      <c r="C144" s="179" t="s">
        <v>7</v>
      </c>
      <c r="D144" s="179" t="s">
        <v>114</v>
      </c>
      <c r="E144" s="180" t="s">
        <v>203</v>
      </c>
      <c r="F144" s="181" t="s">
        <v>204</v>
      </c>
      <c r="G144" s="182" t="s">
        <v>137</v>
      </c>
      <c r="H144" s="183">
        <v>1426.56</v>
      </c>
      <c r="I144" s="184"/>
      <c r="J144" s="185">
        <f t="shared" si="10"/>
        <v>0</v>
      </c>
      <c r="K144" s="186"/>
      <c r="L144" s="36"/>
      <c r="M144" s="187" t="s">
        <v>1</v>
      </c>
      <c r="N144" s="188" t="s">
        <v>41</v>
      </c>
      <c r="O144" s="68"/>
      <c r="P144" s="189">
        <f t="shared" si="11"/>
        <v>0</v>
      </c>
      <c r="Q144" s="189">
        <v>0.00026</v>
      </c>
      <c r="R144" s="189">
        <f t="shared" si="12"/>
        <v>0.37090559999999995</v>
      </c>
      <c r="S144" s="189">
        <v>0</v>
      </c>
      <c r="T144" s="190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138</v>
      </c>
      <c r="AT144" s="191" t="s">
        <v>114</v>
      </c>
      <c r="AU144" s="191" t="s">
        <v>83</v>
      </c>
      <c r="AY144" s="14" t="s">
        <v>111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81</v>
      </c>
      <c r="BK144" s="192">
        <f t="shared" si="19"/>
        <v>0</v>
      </c>
      <c r="BL144" s="14" t="s">
        <v>138</v>
      </c>
      <c r="BM144" s="191" t="s">
        <v>205</v>
      </c>
    </row>
    <row r="145" spans="1:65" s="2" customFormat="1" ht="33" customHeight="1">
      <c r="A145" s="31"/>
      <c r="B145" s="32"/>
      <c r="C145" s="179" t="s">
        <v>206</v>
      </c>
      <c r="D145" s="179" t="s">
        <v>114</v>
      </c>
      <c r="E145" s="180" t="s">
        <v>207</v>
      </c>
      <c r="F145" s="181" t="s">
        <v>208</v>
      </c>
      <c r="G145" s="182" t="s">
        <v>137</v>
      </c>
      <c r="H145" s="183">
        <v>586.76</v>
      </c>
      <c r="I145" s="184"/>
      <c r="J145" s="185">
        <f t="shared" si="10"/>
        <v>0</v>
      </c>
      <c r="K145" s="186"/>
      <c r="L145" s="36"/>
      <c r="M145" s="187" t="s">
        <v>1</v>
      </c>
      <c r="N145" s="188" t="s">
        <v>41</v>
      </c>
      <c r="O145" s="68"/>
      <c r="P145" s="189">
        <f t="shared" si="11"/>
        <v>0</v>
      </c>
      <c r="Q145" s="189">
        <v>2E-05</v>
      </c>
      <c r="R145" s="189">
        <f t="shared" si="12"/>
        <v>0.011735200000000001</v>
      </c>
      <c r="S145" s="189">
        <v>0</v>
      </c>
      <c r="T145" s="190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138</v>
      </c>
      <c r="AT145" s="191" t="s">
        <v>114</v>
      </c>
      <c r="AU145" s="191" t="s">
        <v>83</v>
      </c>
      <c r="AY145" s="14" t="s">
        <v>111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81</v>
      </c>
      <c r="BK145" s="192">
        <f t="shared" si="19"/>
        <v>0</v>
      </c>
      <c r="BL145" s="14" t="s">
        <v>138</v>
      </c>
      <c r="BM145" s="191" t="s">
        <v>209</v>
      </c>
    </row>
    <row r="146" spans="2:63" s="12" customFormat="1" ht="25.9" customHeight="1">
      <c r="B146" s="163"/>
      <c r="C146" s="164"/>
      <c r="D146" s="165" t="s">
        <v>75</v>
      </c>
      <c r="E146" s="166" t="s">
        <v>210</v>
      </c>
      <c r="F146" s="166" t="s">
        <v>211</v>
      </c>
      <c r="G146" s="164"/>
      <c r="H146" s="164"/>
      <c r="I146" s="167"/>
      <c r="J146" s="168">
        <f>BK146</f>
        <v>0</v>
      </c>
      <c r="K146" s="164"/>
      <c r="L146" s="169"/>
      <c r="M146" s="170"/>
      <c r="N146" s="171"/>
      <c r="O146" s="171"/>
      <c r="P146" s="172">
        <f>P147</f>
        <v>0</v>
      </c>
      <c r="Q146" s="171"/>
      <c r="R146" s="172">
        <f>R147</f>
        <v>0</v>
      </c>
      <c r="S146" s="171"/>
      <c r="T146" s="173">
        <f>T147</f>
        <v>0</v>
      </c>
      <c r="AR146" s="174" t="s">
        <v>118</v>
      </c>
      <c r="AT146" s="175" t="s">
        <v>75</v>
      </c>
      <c r="AU146" s="175" t="s">
        <v>76</v>
      </c>
      <c r="AY146" s="174" t="s">
        <v>111</v>
      </c>
      <c r="BK146" s="176">
        <f>BK147</f>
        <v>0</v>
      </c>
    </row>
    <row r="147" spans="1:65" s="2" customFormat="1" ht="21.75" customHeight="1">
      <c r="A147" s="31"/>
      <c r="B147" s="32"/>
      <c r="C147" s="179" t="s">
        <v>212</v>
      </c>
      <c r="D147" s="179" t="s">
        <v>114</v>
      </c>
      <c r="E147" s="180" t="s">
        <v>213</v>
      </c>
      <c r="F147" s="181" t="s">
        <v>214</v>
      </c>
      <c r="G147" s="182" t="s">
        <v>215</v>
      </c>
      <c r="H147" s="183">
        <v>40</v>
      </c>
      <c r="I147" s="184"/>
      <c r="J147" s="185">
        <f>ROUND(I147*H147,2)</f>
        <v>0</v>
      </c>
      <c r="K147" s="186"/>
      <c r="L147" s="36"/>
      <c r="M147" s="204" t="s">
        <v>1</v>
      </c>
      <c r="N147" s="205" t="s">
        <v>41</v>
      </c>
      <c r="O147" s="206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216</v>
      </c>
      <c r="AT147" s="191" t="s">
        <v>114</v>
      </c>
      <c r="AU147" s="191" t="s">
        <v>81</v>
      </c>
      <c r="AY147" s="14" t="s">
        <v>111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4" t="s">
        <v>81</v>
      </c>
      <c r="BK147" s="192">
        <f>ROUND(I147*H147,2)</f>
        <v>0</v>
      </c>
      <c r="BL147" s="14" t="s">
        <v>216</v>
      </c>
      <c r="BM147" s="191" t="s">
        <v>217</v>
      </c>
    </row>
    <row r="148" spans="1:31" s="2" customFormat="1" ht="6.95" customHeight="1">
      <c r="A148" s="31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36"/>
      <c r="M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</sheetData>
  <sheetProtection algorithmName="SHA-512" hashValue="uMtUie0HYaT46WkmjQIFCSM6MBVYZAs9fu4+I7MoUcXOgY2DDujf7sWBIg96DPCzfiv13eh0u5QOe3iluRFVQQ==" saltValue="+hQ+So6XT2CoOjWZ+mgEIN9zIy3pCD9bxuzwatEKly5sdR+6pJHrBMjuWRuBmG/JxNDYSoSRaNCgYTc5HmfaYw==" spinCount="100000" sheet="1" objects="1" scenarios="1" formatColumns="0" formatRows="0" autoFilter="0"/>
  <autoFilter ref="C117:K147"/>
  <mergeCells count="6">
    <mergeCell ref="L2:V2"/>
    <mergeCell ref="E7:H7"/>
    <mergeCell ref="E16:H16"/>
    <mergeCell ref="E25:H25"/>
    <mergeCell ref="E85:H85"/>
    <mergeCell ref="E110:H11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Sechovcova</cp:lastModifiedBy>
  <dcterms:created xsi:type="dcterms:W3CDTF">2021-02-21T10:03:20Z</dcterms:created>
  <dcterms:modified xsi:type="dcterms:W3CDTF">2021-04-18T17:18:48Z</dcterms:modified>
  <cp:category/>
  <cp:version/>
  <cp:contentType/>
  <cp:contentStatus/>
</cp:coreProperties>
</file>