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zakázky" sheetId="1" r:id="rId1"/>
    <sheet name="26-07-2020 - ZŠ LIDICKÁ- ..." sheetId="2" r:id="rId2"/>
  </sheets>
  <definedNames>
    <definedName name="_xlnm._FilterDatabase" localSheetId="1" hidden="1">'26-07-2020 - ZŠ LIDICKÁ- ...'!$C$120:$K$155</definedName>
    <definedName name="_xlnm.Print_Area" localSheetId="1">'26-07-2020 - ZŠ LIDICKÁ- ...'!$C$82:$J$104,'26-07-2020 - ZŠ LIDICKÁ- ...'!$C$110:$J$155</definedName>
    <definedName name="_xlnm.Print_Area" localSheetId="0">'Rekapitulace zakázky'!$D$4:$AO$76,'Rekapitulace zakázky'!$C$82:$AQ$96</definedName>
    <definedName name="_xlnm.Print_Titles" localSheetId="0">'Rekapitulace zakázky'!$92:$92</definedName>
    <definedName name="_xlnm.Print_Titles" localSheetId="1">'26-07-2020 - ZŠ LIDICKÁ- ...'!$120:$120</definedName>
  </definedNames>
  <calcPr calcId="162913"/>
</workbook>
</file>

<file path=xl/sharedStrings.xml><?xml version="1.0" encoding="utf-8"?>
<sst xmlns="http://schemas.openxmlformats.org/spreadsheetml/2006/main" count="658" uniqueCount="237">
  <si>
    <t>Export Komplet</t>
  </si>
  <si>
    <t/>
  </si>
  <si>
    <t>2.0</t>
  </si>
  <si>
    <t>ZAMOK</t>
  </si>
  <si>
    <t>False</t>
  </si>
  <si>
    <t>{4a1ed545-c4fb-47e5-be7e-8a7a8936bcca}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</si>
  <si>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</si>
  <si>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</si>
  <si>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</si>
  <si>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</si>
  <si>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</si>
  <si>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</si>
  <si>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</si>
  <si>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</si>
  <si>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26-07-2020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</si>
  <si>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</si>
  <si>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</si>
  <si>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ZŠ LIDICKÁ- Oprava okapů</t>
  </si>
  <si>
    <t>KSO:</t>
  </si>
  <si>
    <t>CC-CZ:</t>
  </si>
  <si>
    <t>Místo:</t>
  </si>
  <si>
    <t>ZŠ Lidická</t>
  </si>
  <si>
    <t>Datum:</t>
  </si>
  <si>
    <t>18. 7. 2020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</si>
  <si>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</si>
  <si>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</si>
  <si>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</si>
  <si>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</si>
  <si>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</si>
  <si>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</si>
  <si>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</si>
  <si>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</si>
  <si>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</si>
  <si>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</si>
  <si>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</si>
  <si>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</si>
  <si>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</si>
  <si>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</si>
  <si>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</si>
  <si>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</si>
  <si>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</si>
  <si>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</si>
  <si>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</si>
  <si>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</si>
  <si>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</si>
  <si>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</si>
  <si>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</si>
  <si>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</si>
  <si>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</si>
  <si>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</si>
  <si>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</si>
  <si>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</si>
  <si>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</si>
  <si>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</si>
  <si>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</si>
  <si>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</si>
  <si>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</si>
  <si>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</si>
  <si>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</si>
  <si>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</si>
  <si>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</si>
  <si>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</si>
  <si>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</si>
  <si>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</si>
  <si>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</si>
  <si>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</si>
  <si>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</si>
  <si>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</si>
  <si>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</si>
  <si>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</si>
  <si>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</si>
  <si>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</si>
  <si>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</si>
  <si>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</si>
  <si>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</si>
  <si>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</si>
  <si>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</si>
  <si>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</si>
  <si>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</si>
  <si>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</si>
  <si>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</si>
  <si>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</si>
  <si>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</si>
  <si>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</si>
  <si>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</si>
  <si>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</si>
  <si>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</si>
  <si>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</si>
  <si>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</si>
  <si>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</si>
  <si>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</si>
  <si>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</si>
  <si>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</si>
  <si>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</si>
  <si>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</si>
  <si>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</si>
  <si>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</si>
  <si>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</si>
  <si>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</si>
  <si>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</si>
  <si>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</si>
  <si>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</si>
  <si>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</si>
  <si>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</si>
  <si>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</si>
  <si>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</si>
  <si>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</si>
  <si>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</si>
  <si>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</si>
  <si>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</si>
  <si>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</si>
  <si>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</si>
  <si>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</si>
  <si>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</si>
  <si>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</si>
  <si>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</si>
  <si>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</si>
  <si>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</si>
  <si>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</si>
  <si>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945421112</t>
  </si>
  <si>
    <t>Hydraulická zvedací plošina na automobilovém podvozku výška zdvihu do 34 m včetně obsluhy</t>
  </si>
  <si>
    <t>hod</t>
  </si>
  <si>
    <t>4</t>
  </si>
  <si>
    <t>824264429</t>
  </si>
  <si>
    <t>978015391</t>
  </si>
  <si>
    <t>Otlučení (osekání) vnější vápenné nebo vápenocementové omítky stupně členitosti 1 a 2 do 100%</t>
  </si>
  <si>
    <t>m2</t>
  </si>
  <si>
    <t>-603506639</t>
  </si>
  <si>
    <t>3</t>
  </si>
  <si>
    <t>985311113</t>
  </si>
  <si>
    <t>Reprofilace stěn cementovými sanačními maltami tl 30 mm</t>
  </si>
  <si>
    <t>422627692</t>
  </si>
  <si>
    <t>997</t>
  </si>
  <si>
    <t>Přesun sutě</t>
  </si>
  <si>
    <t>997013115</t>
  </si>
  <si>
    <t>Vnitrostaveništní doprava suti a vybouraných hmot pro budovy v do 18 m s použitím mechanizace</t>
  </si>
  <si>
    <t>t</t>
  </si>
  <si>
    <t>-672917551</t>
  </si>
  <si>
    <t>5</t>
  </si>
  <si>
    <t>997013501</t>
  </si>
  <si>
    <t>Odvoz suti a vybouraných hmot na skládku nebo meziskládku do 1 km se složením</t>
  </si>
  <si>
    <t>672002629</t>
  </si>
  <si>
    <t>6</t>
  </si>
  <si>
    <t>997013509</t>
  </si>
  <si>
    <t>Příplatek k odvozu suti a vybouraných hmot na skládku ZKD 1 km přes 1 km</t>
  </si>
  <si>
    <t>1791468917</t>
  </si>
  <si>
    <t>7</t>
  </si>
  <si>
    <t>997013609</t>
  </si>
  <si>
    <t>Poplatek za uložení na skládce (skládkovné) stavebního odpadu ze směsí nebo oddělených frakcí betonu, cihel a keramických výrobků kód odpadu 17 01 07</t>
  </si>
  <si>
    <t>384096270</t>
  </si>
  <si>
    <t>998</t>
  </si>
  <si>
    <t>Přesun hmot</t>
  </si>
  <si>
    <t>8</t>
  </si>
  <si>
    <t>998017003</t>
  </si>
  <si>
    <t>Přesun hmot s omezením mechanizace pro budovy v do 24 m</t>
  </si>
  <si>
    <t>-1341693908</t>
  </si>
  <si>
    <t>PSV</t>
  </si>
  <si>
    <t>Práce a dodávky PSV</t>
  </si>
  <si>
    <t>764</t>
  </si>
  <si>
    <t>Konstrukce klempířské</t>
  </si>
  <si>
    <t>764001831</t>
  </si>
  <si>
    <t>Demontáž krytiny z taškových tabulí do suti</t>
  </si>
  <si>
    <t>16</t>
  </si>
  <si>
    <t>1640473166</t>
  </si>
  <si>
    <t>10</t>
  </si>
  <si>
    <t>764001901</t>
  </si>
  <si>
    <t>Napojení klempířských konstrukcí na stávající délky spoje do 0,5 m</t>
  </si>
  <si>
    <t>kus</t>
  </si>
  <si>
    <t>-2088664699</t>
  </si>
  <si>
    <t>11</t>
  </si>
  <si>
    <t>764004821</t>
  </si>
  <si>
    <t>Demontáž nástřešního žlabu do suti</t>
  </si>
  <si>
    <t>m</t>
  </si>
  <si>
    <t>75225127</t>
  </si>
  <si>
    <t>12</t>
  </si>
  <si>
    <t>764004831</t>
  </si>
  <si>
    <t>Čištění okapů</t>
  </si>
  <si>
    <t>1430600652</t>
  </si>
  <si>
    <t>13</t>
  </si>
  <si>
    <t>764121453</t>
  </si>
  <si>
    <t>Krytina střechy rovné ze šablon z Al plechu do 10 ks/m2 sklonu do 60°</t>
  </si>
  <si>
    <t>-914134272</t>
  </si>
  <si>
    <t>14</t>
  </si>
  <si>
    <t>764501105</t>
  </si>
  <si>
    <t>Montáž háku pro podokapní půlkulatý žlab</t>
  </si>
  <si>
    <t>-1726807313</t>
  </si>
  <si>
    <t>M</t>
  </si>
  <si>
    <t>55344578</t>
  </si>
  <si>
    <t>hák žlabový Pz 333mm dl 550mm</t>
  </si>
  <si>
    <t>32</t>
  </si>
  <si>
    <t>858932179</t>
  </si>
  <si>
    <t>764513409</t>
  </si>
  <si>
    <t>Žlaby nadokapní (nástřešní ) oblého tvaru  z Pz plechu rš 800 mm</t>
  </si>
  <si>
    <t>-1056388424</t>
  </si>
  <si>
    <t>17</t>
  </si>
  <si>
    <t>764513429</t>
  </si>
  <si>
    <t>Příplatek k cenám nadokapního žlabu za provedení rohu nebo koutu z Pz plechu rš 800 mm</t>
  </si>
  <si>
    <t>-1587362718</t>
  </si>
  <si>
    <t>783</t>
  </si>
  <si>
    <t>Dokončovací práce - nátěry</t>
  </si>
  <si>
    <t>18</t>
  </si>
  <si>
    <t>783401303</t>
  </si>
  <si>
    <t>Bezoplachové odrezivění klempířských konstrukcí před provedením nátěru</t>
  </si>
  <si>
    <t>-134658708</t>
  </si>
  <si>
    <t>19</t>
  </si>
  <si>
    <t>783401311</t>
  </si>
  <si>
    <t>Odmaštění klempířských konstrukcí vodou ředitelným odmašťovačem před provedením nátěru</t>
  </si>
  <si>
    <t>472512664</t>
  </si>
  <si>
    <t>20</t>
  </si>
  <si>
    <t>783401401</t>
  </si>
  <si>
    <t>Ometení klempířských konstrukcí před provedením nátěru</t>
  </si>
  <si>
    <t>-456901424</t>
  </si>
  <si>
    <t>783414201</t>
  </si>
  <si>
    <t>Základní antikorozní jednonásobný syntetický nátěr klempířských konstrukcí</t>
  </si>
  <si>
    <t>-750401520</t>
  </si>
  <si>
    <t>22</t>
  </si>
  <si>
    <t>783415101</t>
  </si>
  <si>
    <t>Mezinátěr syntetický jednonásobný mezinátěr klempířských konstrukcí</t>
  </si>
  <si>
    <t>-1849048003</t>
  </si>
  <si>
    <t>23</t>
  </si>
  <si>
    <t>783417101</t>
  </si>
  <si>
    <t>Krycí jednonásobný syntetický nátěr klempířských konstrukcí</t>
  </si>
  <si>
    <t>2055304680</t>
  </si>
  <si>
    <t>VRN</t>
  </si>
  <si>
    <t>Vedlejší rozpočtové náklady</t>
  </si>
  <si>
    <t>VRN3</t>
  </si>
  <si>
    <t>Zařízení staveniště</t>
  </si>
  <si>
    <t>24</t>
  </si>
  <si>
    <t>034002000</t>
  </si>
  <si>
    <t>Zabezpečení staveniště</t>
  </si>
  <si>
    <t>kpl</t>
  </si>
  <si>
    <t>1024</t>
  </si>
  <si>
    <t>375854093</t>
  </si>
  <si>
    <t>25</t>
  </si>
  <si>
    <t>035002000</t>
  </si>
  <si>
    <t>Pronájmy ploch, objektů</t>
  </si>
  <si>
    <t>1456102091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</si>
</sst>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76">
      <selection activeCell="BE94" sqref="BE9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2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19"/>
      <c r="AQ5" s="19"/>
      <c r="AR5" s="17"/>
      <c r="BE5" s="209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19"/>
      <c r="AQ6" s="19"/>
      <c r="AR6" s="17"/>
      <c r="BE6" s="210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0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0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0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10"/>
      <c r="BS10" s="14" t="s">
        <v>6</v>
      </c>
    </row>
    <row r="11" spans="2:71" s="1" customFormat="1" ht="18.4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10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0"/>
      <c r="BS12" s="14" t="s">
        <v>6</v>
      </c>
    </row>
    <row r="13" spans="2:71" s="1" customFormat="1" ht="12" customHeight="1">
      <c r="B13" s="18"/>
      <c r="C13" s="19"/>
      <c r="D13" s="26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31</v>
      </c>
      <c r="AO13" s="19"/>
      <c r="AP13" s="19"/>
      <c r="AQ13" s="19"/>
      <c r="AR13" s="17"/>
      <c r="BE13" s="210"/>
      <c r="BS13" s="14" t="s">
        <v>6</v>
      </c>
    </row>
    <row r="14" spans="2:71" ht="12.75">
      <c r="B14" s="18"/>
      <c r="C14" s="19"/>
      <c r="D14" s="19"/>
      <c r="E14" s="215" t="s">
        <v>31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6" t="s">
        <v>28</v>
      </c>
      <c r="AL14" s="19"/>
      <c r="AM14" s="19"/>
      <c r="AN14" s="28" t="s">
        <v>31</v>
      </c>
      <c r="AO14" s="19"/>
      <c r="AP14" s="19"/>
      <c r="AQ14" s="19"/>
      <c r="AR14" s="17"/>
      <c r="BE14" s="210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0"/>
      <c r="BS15" s="14" t="s">
        <v>4</v>
      </c>
    </row>
    <row r="16" spans="2:71" s="1" customFormat="1" ht="12" customHeight="1">
      <c r="B16" s="18"/>
      <c r="C16" s="19"/>
      <c r="D16" s="26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0"/>
      <c r="BS16" s="14" t="s">
        <v>4</v>
      </c>
    </row>
    <row r="17" spans="2:71" s="1" customFormat="1" ht="18.4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10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0"/>
      <c r="BS18" s="14" t="s">
        <v>6</v>
      </c>
    </row>
    <row r="19" spans="2:71" s="1" customFormat="1" ht="12" customHeight="1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0"/>
      <c r="BS19" s="14" t="s">
        <v>6</v>
      </c>
    </row>
    <row r="20" spans="2:71" s="1" customFormat="1" ht="18.4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10"/>
      <c r="BS20" s="14" t="s">
        <v>34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0"/>
    </row>
    <row r="22" spans="2:57" s="1" customFormat="1" ht="12" customHeight="1">
      <c r="B22" s="18"/>
      <c r="C22" s="19"/>
      <c r="D22" s="26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0"/>
    </row>
    <row r="23" spans="2:57" s="1" customFormat="1" ht="16.5" customHeight="1">
      <c r="B23" s="18"/>
      <c r="C23" s="19"/>
      <c r="D23" s="19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19"/>
      <c r="AP23" s="19"/>
      <c r="AQ23" s="19"/>
      <c r="AR23" s="17"/>
      <c r="BE23" s="210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0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0"/>
    </row>
    <row r="26" spans="1:57" s="2" customFormat="1" ht="25.9" customHeight="1">
      <c r="A26" s="31"/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8">
        <f>ROUND(AG94,2)</f>
        <v>0</v>
      </c>
      <c r="AL26" s="219"/>
      <c r="AM26" s="219"/>
      <c r="AN26" s="219"/>
      <c r="AO26" s="219"/>
      <c r="AP26" s="33"/>
      <c r="AQ26" s="33"/>
      <c r="AR26" s="36"/>
      <c r="BE26" s="210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0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0" t="s">
        <v>38</v>
      </c>
      <c r="M28" s="220"/>
      <c r="N28" s="220"/>
      <c r="O28" s="220"/>
      <c r="P28" s="220"/>
      <c r="Q28" s="33"/>
      <c r="R28" s="33"/>
      <c r="S28" s="33"/>
      <c r="T28" s="33"/>
      <c r="U28" s="33"/>
      <c r="V28" s="33"/>
      <c r="W28" s="220" t="s">
        <v>39</v>
      </c>
      <c r="X28" s="220"/>
      <c r="Y28" s="220"/>
      <c r="Z28" s="220"/>
      <c r="AA28" s="220"/>
      <c r="AB28" s="220"/>
      <c r="AC28" s="220"/>
      <c r="AD28" s="220"/>
      <c r="AE28" s="220"/>
      <c r="AF28" s="33"/>
      <c r="AG28" s="33"/>
      <c r="AH28" s="33"/>
      <c r="AI28" s="33"/>
      <c r="AJ28" s="33"/>
      <c r="AK28" s="220" t="s">
        <v>40</v>
      </c>
      <c r="AL28" s="220"/>
      <c r="AM28" s="220"/>
      <c r="AN28" s="220"/>
      <c r="AO28" s="220"/>
      <c r="AP28" s="33"/>
      <c r="AQ28" s="33"/>
      <c r="AR28" s="36"/>
      <c r="BE28" s="210"/>
    </row>
    <row r="29" spans="2:57" s="3" customFormat="1" ht="14.45" customHeight="1">
      <c r="B29" s="37"/>
      <c r="C29" s="38"/>
      <c r="D29" s="26" t="s">
        <v>41</v>
      </c>
      <c r="E29" s="38"/>
      <c r="F29" s="26" t="s">
        <v>42</v>
      </c>
      <c r="G29" s="38"/>
      <c r="H29" s="38"/>
      <c r="I29" s="38"/>
      <c r="J29" s="38"/>
      <c r="K29" s="38"/>
      <c r="L29" s="223">
        <v>0.21</v>
      </c>
      <c r="M29" s="222"/>
      <c r="N29" s="222"/>
      <c r="O29" s="222"/>
      <c r="P29" s="222"/>
      <c r="Q29" s="38"/>
      <c r="R29" s="38"/>
      <c r="S29" s="38"/>
      <c r="T29" s="38"/>
      <c r="U29" s="38"/>
      <c r="V29" s="38"/>
      <c r="W29" s="221">
        <f>ROUND(AZ94,2)</f>
        <v>0</v>
      </c>
      <c r="X29" s="222"/>
      <c r="Y29" s="222"/>
      <c r="Z29" s="222"/>
      <c r="AA29" s="222"/>
      <c r="AB29" s="222"/>
      <c r="AC29" s="222"/>
      <c r="AD29" s="222"/>
      <c r="AE29" s="222"/>
      <c r="AF29" s="38"/>
      <c r="AG29" s="38"/>
      <c r="AH29" s="38"/>
      <c r="AI29" s="38"/>
      <c r="AJ29" s="38"/>
      <c r="AK29" s="221">
        <f>ROUND(AV94,2)</f>
        <v>0</v>
      </c>
      <c r="AL29" s="222"/>
      <c r="AM29" s="222"/>
      <c r="AN29" s="222"/>
      <c r="AO29" s="222"/>
      <c r="AP29" s="38"/>
      <c r="AQ29" s="38"/>
      <c r="AR29" s="39"/>
      <c r="BE29" s="211"/>
    </row>
    <row r="30" spans="2:57" s="3" customFormat="1" ht="14.45" customHeight="1">
      <c r="B30" s="37"/>
      <c r="C30" s="38"/>
      <c r="D30" s="38"/>
      <c r="E30" s="38"/>
      <c r="F30" s="26" t="s">
        <v>43</v>
      </c>
      <c r="G30" s="38"/>
      <c r="H30" s="38"/>
      <c r="I30" s="38"/>
      <c r="J30" s="38"/>
      <c r="K30" s="38"/>
      <c r="L30" s="223">
        <v>0.15</v>
      </c>
      <c r="M30" s="222"/>
      <c r="N30" s="222"/>
      <c r="O30" s="222"/>
      <c r="P30" s="222"/>
      <c r="Q30" s="38"/>
      <c r="R30" s="38"/>
      <c r="S30" s="38"/>
      <c r="T30" s="38"/>
      <c r="U30" s="38"/>
      <c r="V30" s="38"/>
      <c r="W30" s="221">
        <f>ROUND(BA94,2)</f>
        <v>0</v>
      </c>
      <c r="X30" s="222"/>
      <c r="Y30" s="222"/>
      <c r="Z30" s="222"/>
      <c r="AA30" s="222"/>
      <c r="AB30" s="222"/>
      <c r="AC30" s="222"/>
      <c r="AD30" s="222"/>
      <c r="AE30" s="222"/>
      <c r="AF30" s="38"/>
      <c r="AG30" s="38"/>
      <c r="AH30" s="38"/>
      <c r="AI30" s="38"/>
      <c r="AJ30" s="38"/>
      <c r="AK30" s="221">
        <f>ROUND(AW94,2)</f>
        <v>0</v>
      </c>
      <c r="AL30" s="222"/>
      <c r="AM30" s="222"/>
      <c r="AN30" s="222"/>
      <c r="AO30" s="222"/>
      <c r="AP30" s="38"/>
      <c r="AQ30" s="38"/>
      <c r="AR30" s="39"/>
      <c r="BE30" s="211"/>
    </row>
    <row r="31" spans="2:57" s="3" customFormat="1" ht="14.45" customHeight="1" hidden="1">
      <c r="B31" s="37"/>
      <c r="C31" s="38"/>
      <c r="D31" s="38"/>
      <c r="E31" s="38"/>
      <c r="F31" s="26" t="s">
        <v>44</v>
      </c>
      <c r="G31" s="38"/>
      <c r="H31" s="38"/>
      <c r="I31" s="38"/>
      <c r="J31" s="38"/>
      <c r="K31" s="38"/>
      <c r="L31" s="223">
        <v>0.21</v>
      </c>
      <c r="M31" s="222"/>
      <c r="N31" s="222"/>
      <c r="O31" s="222"/>
      <c r="P31" s="222"/>
      <c r="Q31" s="38"/>
      <c r="R31" s="38"/>
      <c r="S31" s="38"/>
      <c r="T31" s="38"/>
      <c r="U31" s="38"/>
      <c r="V31" s="38"/>
      <c r="W31" s="221">
        <f>ROUND(BB94,2)</f>
        <v>0</v>
      </c>
      <c r="X31" s="222"/>
      <c r="Y31" s="222"/>
      <c r="Z31" s="222"/>
      <c r="AA31" s="222"/>
      <c r="AB31" s="222"/>
      <c r="AC31" s="222"/>
      <c r="AD31" s="222"/>
      <c r="AE31" s="222"/>
      <c r="AF31" s="38"/>
      <c r="AG31" s="38"/>
      <c r="AH31" s="38"/>
      <c r="AI31" s="38"/>
      <c r="AJ31" s="38"/>
      <c r="AK31" s="221">
        <v>0</v>
      </c>
      <c r="AL31" s="222"/>
      <c r="AM31" s="222"/>
      <c r="AN31" s="222"/>
      <c r="AO31" s="222"/>
      <c r="AP31" s="38"/>
      <c r="AQ31" s="38"/>
      <c r="AR31" s="39"/>
      <c r="BE31" s="211"/>
    </row>
    <row r="32" spans="2:57" s="3" customFormat="1" ht="14.45" customHeight="1" hidden="1">
      <c r="B32" s="37"/>
      <c r="C32" s="38"/>
      <c r="D32" s="38"/>
      <c r="E32" s="38"/>
      <c r="F32" s="26" t="s">
        <v>45</v>
      </c>
      <c r="G32" s="38"/>
      <c r="H32" s="38"/>
      <c r="I32" s="38"/>
      <c r="J32" s="38"/>
      <c r="K32" s="38"/>
      <c r="L32" s="223">
        <v>0.15</v>
      </c>
      <c r="M32" s="222"/>
      <c r="N32" s="222"/>
      <c r="O32" s="222"/>
      <c r="P32" s="222"/>
      <c r="Q32" s="38"/>
      <c r="R32" s="38"/>
      <c r="S32" s="38"/>
      <c r="T32" s="38"/>
      <c r="U32" s="38"/>
      <c r="V32" s="38"/>
      <c r="W32" s="221">
        <f>ROUND(BC94,2)</f>
        <v>0</v>
      </c>
      <c r="X32" s="222"/>
      <c r="Y32" s="222"/>
      <c r="Z32" s="222"/>
      <c r="AA32" s="222"/>
      <c r="AB32" s="222"/>
      <c r="AC32" s="222"/>
      <c r="AD32" s="222"/>
      <c r="AE32" s="222"/>
      <c r="AF32" s="38"/>
      <c r="AG32" s="38"/>
      <c r="AH32" s="38"/>
      <c r="AI32" s="38"/>
      <c r="AJ32" s="38"/>
      <c r="AK32" s="221">
        <v>0</v>
      </c>
      <c r="AL32" s="222"/>
      <c r="AM32" s="222"/>
      <c r="AN32" s="222"/>
      <c r="AO32" s="222"/>
      <c r="AP32" s="38"/>
      <c r="AQ32" s="38"/>
      <c r="AR32" s="39"/>
      <c r="BE32" s="211"/>
    </row>
    <row r="33" spans="2:57" s="3" customFormat="1" ht="14.45" customHeight="1" hidden="1">
      <c r="B33" s="37"/>
      <c r="C33" s="38"/>
      <c r="D33" s="38"/>
      <c r="E33" s="38"/>
      <c r="F33" s="26" t="s">
        <v>46</v>
      </c>
      <c r="G33" s="38"/>
      <c r="H33" s="38"/>
      <c r="I33" s="38"/>
      <c r="J33" s="38"/>
      <c r="K33" s="38"/>
      <c r="L33" s="223">
        <v>0</v>
      </c>
      <c r="M33" s="222"/>
      <c r="N33" s="222"/>
      <c r="O33" s="222"/>
      <c r="P33" s="222"/>
      <c r="Q33" s="38"/>
      <c r="R33" s="38"/>
      <c r="S33" s="38"/>
      <c r="T33" s="38"/>
      <c r="U33" s="38"/>
      <c r="V33" s="38"/>
      <c r="W33" s="221">
        <f>ROUND(BD94,2)</f>
        <v>0</v>
      </c>
      <c r="X33" s="222"/>
      <c r="Y33" s="222"/>
      <c r="Z33" s="222"/>
      <c r="AA33" s="222"/>
      <c r="AB33" s="222"/>
      <c r="AC33" s="222"/>
      <c r="AD33" s="222"/>
      <c r="AE33" s="222"/>
      <c r="AF33" s="38"/>
      <c r="AG33" s="38"/>
      <c r="AH33" s="38"/>
      <c r="AI33" s="38"/>
      <c r="AJ33" s="38"/>
      <c r="AK33" s="221">
        <v>0</v>
      </c>
      <c r="AL33" s="222"/>
      <c r="AM33" s="222"/>
      <c r="AN33" s="222"/>
      <c r="AO33" s="222"/>
      <c r="AP33" s="38"/>
      <c r="AQ33" s="38"/>
      <c r="AR33" s="39"/>
      <c r="BE33" s="21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0"/>
    </row>
    <row r="35" spans="1:57" s="2" customFormat="1" ht="25.9" customHeight="1">
      <c r="A35" s="31"/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24" t="s">
        <v>49</v>
      </c>
      <c r="Y35" s="225"/>
      <c r="Z35" s="225"/>
      <c r="AA35" s="225"/>
      <c r="AB35" s="225"/>
      <c r="AC35" s="42"/>
      <c r="AD35" s="42"/>
      <c r="AE35" s="42"/>
      <c r="AF35" s="42"/>
      <c r="AG35" s="42"/>
      <c r="AH35" s="42"/>
      <c r="AI35" s="42"/>
      <c r="AJ35" s="42"/>
      <c r="AK35" s="226">
        <f>SUM(AK26:AK33)</f>
        <v>0</v>
      </c>
      <c r="AL35" s="225"/>
      <c r="AM35" s="225"/>
      <c r="AN35" s="225"/>
      <c r="AO35" s="227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51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52</v>
      </c>
      <c r="AI60" s="35"/>
      <c r="AJ60" s="35"/>
      <c r="AK60" s="35"/>
      <c r="AL60" s="35"/>
      <c r="AM60" s="49" t="s">
        <v>53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54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55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52</v>
      </c>
      <c r="AI75" s="35"/>
      <c r="AJ75" s="35"/>
      <c r="AK75" s="35"/>
      <c r="AL75" s="35"/>
      <c r="AM75" s="49" t="s">
        <v>53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26-07-2020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8" t="str">
        <f>K6</f>
        <v>ZŠ LIDICKÁ- Oprava okapů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ZŠ Lidická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0" t="str">
        <f>IF(AN8="","",AN8)</f>
        <v>18. 7. 2020</v>
      </c>
      <c r="AN87" s="230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Město Bílina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32</v>
      </c>
      <c r="AJ89" s="33"/>
      <c r="AK89" s="33"/>
      <c r="AL89" s="33"/>
      <c r="AM89" s="231" t="str">
        <f>IF(E17="","",E17)</f>
        <v xml:space="preserve"> </v>
      </c>
      <c r="AN89" s="232"/>
      <c r="AO89" s="232"/>
      <c r="AP89" s="232"/>
      <c r="AQ89" s="33"/>
      <c r="AR89" s="36"/>
      <c r="AS89" s="233" t="s">
        <v>57</v>
      </c>
      <c r="AT89" s="234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30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35</v>
      </c>
      <c r="AJ90" s="33"/>
      <c r="AK90" s="33"/>
      <c r="AL90" s="33"/>
      <c r="AM90" s="231" t="str">
        <f>IF(E20="","",E20)</f>
        <v xml:space="preserve"> </v>
      </c>
      <c r="AN90" s="232"/>
      <c r="AO90" s="232"/>
      <c r="AP90" s="232"/>
      <c r="AQ90" s="33"/>
      <c r="AR90" s="36"/>
      <c r="AS90" s="235"/>
      <c r="AT90" s="23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7"/>
      <c r="AT91" s="238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39" t="s">
        <v>58</v>
      </c>
      <c r="D92" s="240"/>
      <c r="E92" s="240"/>
      <c r="F92" s="240"/>
      <c r="G92" s="240"/>
      <c r="H92" s="70"/>
      <c r="I92" s="241" t="s">
        <v>59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2" t="s">
        <v>60</v>
      </c>
      <c r="AH92" s="240"/>
      <c r="AI92" s="240"/>
      <c r="AJ92" s="240"/>
      <c r="AK92" s="240"/>
      <c r="AL92" s="240"/>
      <c r="AM92" s="240"/>
      <c r="AN92" s="241" t="s">
        <v>61</v>
      </c>
      <c r="AO92" s="240"/>
      <c r="AP92" s="243"/>
      <c r="AQ92" s="71" t="s">
        <v>62</v>
      </c>
      <c r="AR92" s="36"/>
      <c r="AS92" s="72" t="s">
        <v>63</v>
      </c>
      <c r="AT92" s="73" t="s">
        <v>64</v>
      </c>
      <c r="AU92" s="73" t="s">
        <v>65</v>
      </c>
      <c r="AV92" s="73" t="s">
        <v>66</v>
      </c>
      <c r="AW92" s="73" t="s">
        <v>67</v>
      </c>
      <c r="AX92" s="73" t="s">
        <v>68</v>
      </c>
      <c r="AY92" s="73" t="s">
        <v>69</v>
      </c>
      <c r="AZ92" s="73" t="s">
        <v>70</v>
      </c>
      <c r="BA92" s="73" t="s">
        <v>71</v>
      </c>
      <c r="BB92" s="73" t="s">
        <v>72</v>
      </c>
      <c r="BC92" s="73" t="s">
        <v>73</v>
      </c>
      <c r="BD92" s="74" t="s">
        <v>74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75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7">
        <f>ROUND(AG95,2)</f>
        <v>0</v>
      </c>
      <c r="AH94" s="247"/>
      <c r="AI94" s="247"/>
      <c r="AJ94" s="247"/>
      <c r="AK94" s="247"/>
      <c r="AL94" s="247"/>
      <c r="AM94" s="247"/>
      <c r="AN94" s="248">
        <f>SUM(AG94,AT94)</f>
        <v>0</v>
      </c>
      <c r="AO94" s="248"/>
      <c r="AP94" s="248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76</v>
      </c>
      <c r="BT94" s="88" t="s">
        <v>77</v>
      </c>
      <c r="BV94" s="88" t="s">
        <v>78</v>
      </c>
      <c r="BW94" s="88" t="s">
        <v>5</v>
      </c>
      <c r="BX94" s="88" t="s">
        <v>79</v>
      </c>
      <c r="CL94" s="88" t="s">
        <v>1</v>
      </c>
    </row>
    <row r="95" spans="1:90" s="7" customFormat="1" ht="24.75" customHeight="1">
      <c r="A95" s="89" t="s">
        <v>80</v>
      </c>
      <c r="B95" s="90"/>
      <c r="C95" s="91"/>
      <c r="D95" s="246" t="s">
        <v>14</v>
      </c>
      <c r="E95" s="246"/>
      <c r="F95" s="246"/>
      <c r="G95" s="246"/>
      <c r="H95" s="246"/>
      <c r="I95" s="92"/>
      <c r="J95" s="246" t="s">
        <v>17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4">
        <f>'26-07-2020 - ZŠ LIDICKÁ- ...'!J28</f>
        <v>0</v>
      </c>
      <c r="AH95" s="245"/>
      <c r="AI95" s="245"/>
      <c r="AJ95" s="245"/>
      <c r="AK95" s="245"/>
      <c r="AL95" s="245"/>
      <c r="AM95" s="245"/>
      <c r="AN95" s="244">
        <f>SUM(AG95,AT95)</f>
        <v>0</v>
      </c>
      <c r="AO95" s="245"/>
      <c r="AP95" s="245"/>
      <c r="AQ95" s="93" t="s">
        <v>81</v>
      </c>
      <c r="AR95" s="94"/>
      <c r="AS95" s="95">
        <v>0</v>
      </c>
      <c r="AT95" s="96">
        <f>ROUND(SUM(AV95:AW95),2)</f>
        <v>0</v>
      </c>
      <c r="AU95" s="97">
        <f>'26-07-2020 - ZŠ LIDICKÁ- ...'!P121</f>
        <v>0</v>
      </c>
      <c r="AV95" s="96">
        <f>'26-07-2020 - ZŠ LIDICKÁ- ...'!J31</f>
        <v>0</v>
      </c>
      <c r="AW95" s="96">
        <f>'26-07-2020 - ZŠ LIDICKÁ- ...'!J32</f>
        <v>0</v>
      </c>
      <c r="AX95" s="96">
        <f>'26-07-2020 - ZŠ LIDICKÁ- ...'!J33</f>
        <v>0</v>
      </c>
      <c r="AY95" s="96">
        <f>'26-07-2020 - ZŠ LIDICKÁ- ...'!J34</f>
        <v>0</v>
      </c>
      <c r="AZ95" s="96">
        <f>'26-07-2020 - ZŠ LIDICKÁ- ...'!F31</f>
        <v>0</v>
      </c>
      <c r="BA95" s="96">
        <f>'26-07-2020 - ZŠ LIDICKÁ- ...'!F32</f>
        <v>0</v>
      </c>
      <c r="BB95" s="96">
        <f>'26-07-2020 - ZŠ LIDICKÁ- ...'!F33</f>
        <v>0</v>
      </c>
      <c r="BC95" s="96">
        <f>'26-07-2020 - ZŠ LIDICKÁ- ...'!F34</f>
        <v>0</v>
      </c>
      <c r="BD95" s="98">
        <f>'26-07-2020 - ZŠ LIDICKÁ- ...'!F35</f>
        <v>0</v>
      </c>
      <c r="BT95" s="99" t="s">
        <v>82</v>
      </c>
      <c r="BU95" s="99" t="s">
        <v>83</v>
      </c>
      <c r="BV95" s="99" t="s">
        <v>78</v>
      </c>
      <c r="BW95" s="99" t="s">
        <v>5</v>
      </c>
      <c r="BX95" s="99" t="s">
        <v>79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IyGkn4v7yrbK7D+nOIA3tyg2rAVWFTgod2eGu204IMEXdGRvUuWjza5w8jjcyevuzBV+tFa3GQ6a99TYjizLeA==" saltValue="mTaFBE2k8ZemGuDomb9nk8DJMdLDezAODwU2gHcxzPcg53CBUWC//wif4Y7Mr+vCP/tsX6Gu4FXBD/A26vBAy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6-07-2020 - ZŠ LIDICKÁ-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tabSelected="1" workbookViewId="0" topLeftCell="A90">
      <selection activeCell="W131" sqref="W13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4" t="s">
        <v>5</v>
      </c>
    </row>
    <row r="3" spans="2:46" s="1" customFormat="1" ht="6.95" customHeight="1" hidden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84</v>
      </c>
    </row>
    <row r="4" spans="2:46" s="1" customFormat="1" ht="24.95" customHeight="1" hidden="1">
      <c r="B4" s="17"/>
      <c r="D4" s="102" t="s">
        <v>85</v>
      </c>
      <c r="L4" s="17"/>
      <c r="M4" s="103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1:31" s="2" customFormat="1" ht="12" customHeight="1" hidden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 hidden="1">
      <c r="A7" s="31"/>
      <c r="B7" s="36"/>
      <c r="C7" s="31"/>
      <c r="D7" s="31"/>
      <c r="E7" s="250" t="s">
        <v>17</v>
      </c>
      <c r="F7" s="251"/>
      <c r="G7" s="251"/>
      <c r="H7" s="251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 hidden="1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 hidden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 hidden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 t="str">
        <f>'Rekapitulace zakázky'!AN8</f>
        <v>18. 7. 2020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 hidden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4" t="s">
        <v>24</v>
      </c>
      <c r="E12" s="31"/>
      <c r="F12" s="31"/>
      <c r="G12" s="31"/>
      <c r="H12" s="31"/>
      <c r="I12" s="104" t="s">
        <v>25</v>
      </c>
      <c r="J12" s="105" t="s">
        <v>26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 hidden="1">
      <c r="A13" s="31"/>
      <c r="B13" s="36"/>
      <c r="C13" s="31"/>
      <c r="D13" s="31"/>
      <c r="E13" s="105" t="s">
        <v>27</v>
      </c>
      <c r="F13" s="31"/>
      <c r="G13" s="31"/>
      <c r="H13" s="31"/>
      <c r="I13" s="104" t="s">
        <v>28</v>
      </c>
      <c r="J13" s="105" t="s">
        <v>29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 hidden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 hidden="1">
      <c r="A15" s="31"/>
      <c r="B15" s="36"/>
      <c r="C15" s="31"/>
      <c r="D15" s="104" t="s">
        <v>30</v>
      </c>
      <c r="E15" s="31"/>
      <c r="F15" s="31"/>
      <c r="G15" s="31"/>
      <c r="H15" s="31"/>
      <c r="I15" s="104" t="s">
        <v>25</v>
      </c>
      <c r="J15" s="27" t="str">
        <f>'Rekapitulace zakázky'!AN13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 hidden="1">
      <c r="A16" s="31"/>
      <c r="B16" s="36"/>
      <c r="C16" s="31"/>
      <c r="D16" s="31"/>
      <c r="E16" s="252" t="str">
        <f>'Rekapitulace zakázky'!E14</f>
        <v>Vyplň údaj</v>
      </c>
      <c r="F16" s="253"/>
      <c r="G16" s="253"/>
      <c r="H16" s="253"/>
      <c r="I16" s="104" t="s">
        <v>28</v>
      </c>
      <c r="J16" s="27" t="str">
        <f>'Rekapitulace zakázky'!AN14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 hidden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 hidden="1">
      <c r="A18" s="31"/>
      <c r="B18" s="36"/>
      <c r="C18" s="31"/>
      <c r="D18" s="104" t="s">
        <v>32</v>
      </c>
      <c r="E18" s="31"/>
      <c r="F18" s="31"/>
      <c r="G18" s="31"/>
      <c r="H18" s="31"/>
      <c r="I18" s="104" t="s">
        <v>25</v>
      </c>
      <c r="J18" s="105" t="str">
        <f>IF('Rekapitulace zakázky'!AN16="","",'Rekapitulace zakázky'!AN16)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 hidden="1">
      <c r="A19" s="31"/>
      <c r="B19" s="36"/>
      <c r="C19" s="31"/>
      <c r="D19" s="31"/>
      <c r="E19" s="105" t="str">
        <f>IF('Rekapitulace zakázky'!E17="","",'Rekapitulace zakázky'!E17)</f>
        <v xml:space="preserve"> </v>
      </c>
      <c r="F19" s="31"/>
      <c r="G19" s="31"/>
      <c r="H19" s="31"/>
      <c r="I19" s="104" t="s">
        <v>28</v>
      </c>
      <c r="J19" s="105" t="str">
        <f>IF('Rekapitulace zakázky'!AN17="","",'Rekapitulace zakázky'!AN17)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 hidden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 hidden="1">
      <c r="A21" s="31"/>
      <c r="B21" s="36"/>
      <c r="C21" s="31"/>
      <c r="D21" s="104" t="s">
        <v>35</v>
      </c>
      <c r="E21" s="31"/>
      <c r="F21" s="31"/>
      <c r="G21" s="31"/>
      <c r="H21" s="31"/>
      <c r="I21" s="104" t="s">
        <v>25</v>
      </c>
      <c r="J21" s="105" t="str">
        <f>IF('Rekapitulace zakázky'!AN19="","",'Rekapitulace zakázky'!AN19)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 hidden="1">
      <c r="A22" s="31"/>
      <c r="B22" s="36"/>
      <c r="C22" s="31"/>
      <c r="D22" s="31"/>
      <c r="E22" s="105" t="str">
        <f>IF('Rekapitulace zakázky'!E20="","",'Rekapitulace zakázky'!E20)</f>
        <v xml:space="preserve"> </v>
      </c>
      <c r="F22" s="31"/>
      <c r="G22" s="31"/>
      <c r="H22" s="31"/>
      <c r="I22" s="104" t="s">
        <v>28</v>
      </c>
      <c r="J22" s="105" t="str">
        <f>IF('Rekapitulace zakázky'!AN20="","",'Rekapitulace zakázky'!AN20)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 hidden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 hidden="1">
      <c r="A24" s="31"/>
      <c r="B24" s="36"/>
      <c r="C24" s="31"/>
      <c r="D24" s="104" t="s">
        <v>36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 hidden="1">
      <c r="A25" s="107"/>
      <c r="B25" s="108"/>
      <c r="C25" s="107"/>
      <c r="D25" s="107"/>
      <c r="E25" s="254" t="s">
        <v>1</v>
      </c>
      <c r="F25" s="254"/>
      <c r="G25" s="254"/>
      <c r="H25" s="254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 hidden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hidden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 hidden="1">
      <c r="A28" s="31"/>
      <c r="B28" s="36"/>
      <c r="C28" s="31"/>
      <c r="D28" s="111" t="s">
        <v>37</v>
      </c>
      <c r="E28" s="31"/>
      <c r="F28" s="31"/>
      <c r="G28" s="31"/>
      <c r="H28" s="31"/>
      <c r="I28" s="31"/>
      <c r="J28" s="112">
        <f>ROUND(J121,2)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 hidden="1">
      <c r="A30" s="31"/>
      <c r="B30" s="36"/>
      <c r="C30" s="31"/>
      <c r="D30" s="31"/>
      <c r="E30" s="31"/>
      <c r="F30" s="113" t="s">
        <v>39</v>
      </c>
      <c r="G30" s="31"/>
      <c r="H30" s="31"/>
      <c r="I30" s="113" t="s">
        <v>38</v>
      </c>
      <c r="J30" s="113" t="s">
        <v>40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 hidden="1">
      <c r="A31" s="31"/>
      <c r="B31" s="36"/>
      <c r="C31" s="31"/>
      <c r="D31" s="114" t="s">
        <v>41</v>
      </c>
      <c r="E31" s="104" t="s">
        <v>42</v>
      </c>
      <c r="F31" s="115">
        <f>ROUND((SUM(BE121:BE155)),2)</f>
        <v>0</v>
      </c>
      <c r="G31" s="31"/>
      <c r="H31" s="31"/>
      <c r="I31" s="116">
        <v>0.21</v>
      </c>
      <c r="J31" s="115">
        <f>ROUND(((SUM(BE121:BE155))*I31),2)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104" t="s">
        <v>43</v>
      </c>
      <c r="F32" s="115">
        <f>ROUND((SUM(BF121:BF155)),2)</f>
        <v>0</v>
      </c>
      <c r="G32" s="31"/>
      <c r="H32" s="31"/>
      <c r="I32" s="116">
        <v>0.15</v>
      </c>
      <c r="J32" s="115">
        <f>ROUND(((SUM(BF121:BF155))*I32),2)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4" t="s">
        <v>44</v>
      </c>
      <c r="F33" s="115">
        <f>ROUND((SUM(BG121:BG155)),2)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4" t="s">
        <v>45</v>
      </c>
      <c r="F34" s="115">
        <f>ROUND((SUM(BH121:BH155)),2)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4" t="s">
        <v>46</v>
      </c>
      <c r="F35" s="115">
        <f>ROUND((SUM(BI121:BI155)),2)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 hidden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 hidden="1">
      <c r="A37" s="31"/>
      <c r="B37" s="36"/>
      <c r="C37" s="117"/>
      <c r="D37" s="118" t="s">
        <v>47</v>
      </c>
      <c r="E37" s="119"/>
      <c r="F37" s="119"/>
      <c r="G37" s="120" t="s">
        <v>48</v>
      </c>
      <c r="H37" s="121" t="s">
        <v>49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 hidden="1">
      <c r="B39" s="17"/>
      <c r="L39" s="17"/>
    </row>
    <row r="40" spans="2:12" s="1" customFormat="1" ht="14.45" customHeight="1" hidden="1">
      <c r="B40" s="17"/>
      <c r="L40" s="17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4" t="s">
        <v>50</v>
      </c>
      <c r="E50" s="125"/>
      <c r="F50" s="125"/>
      <c r="G50" s="124" t="s">
        <v>51</v>
      </c>
      <c r="H50" s="125"/>
      <c r="I50" s="125"/>
      <c r="J50" s="125"/>
      <c r="K50" s="125"/>
      <c r="L50" s="48"/>
    </row>
    <row r="51" spans="2:12" ht="11.25" hidden="1">
      <c r="B51" s="17"/>
      <c r="L51" s="17"/>
    </row>
    <row r="52" spans="2:12" ht="11.25" hidden="1">
      <c r="B52" s="17"/>
      <c r="L52" s="17"/>
    </row>
    <row r="53" spans="2:12" ht="11.25" hidden="1">
      <c r="B53" s="17"/>
      <c r="L53" s="17"/>
    </row>
    <row r="54" spans="2:12" ht="11.25" hidden="1">
      <c r="B54" s="17"/>
      <c r="L54" s="17"/>
    </row>
    <row r="55" spans="2:12" ht="11.25" hidden="1">
      <c r="B55" s="17"/>
      <c r="L55" s="17"/>
    </row>
    <row r="56" spans="2:12" ht="11.25" hidden="1">
      <c r="B56" s="17"/>
      <c r="L56" s="17"/>
    </row>
    <row r="57" spans="2:12" ht="11.25" hidden="1">
      <c r="B57" s="17"/>
      <c r="L57" s="17"/>
    </row>
    <row r="58" spans="2:12" ht="11.25" hidden="1">
      <c r="B58" s="17"/>
      <c r="L58" s="17"/>
    </row>
    <row r="59" spans="2:12" ht="11.25" hidden="1">
      <c r="B59" s="17"/>
      <c r="L59" s="17"/>
    </row>
    <row r="60" spans="2:12" ht="11.25" hidden="1">
      <c r="B60" s="17"/>
      <c r="L60" s="17"/>
    </row>
    <row r="61" spans="1:31" s="2" customFormat="1" ht="12.75" hidden="1">
      <c r="A61" s="31"/>
      <c r="B61" s="36"/>
      <c r="C61" s="31"/>
      <c r="D61" s="126" t="s">
        <v>52</v>
      </c>
      <c r="E61" s="127"/>
      <c r="F61" s="128" t="s">
        <v>53</v>
      </c>
      <c r="G61" s="126" t="s">
        <v>52</v>
      </c>
      <c r="H61" s="127"/>
      <c r="I61" s="127"/>
      <c r="J61" s="129" t="s">
        <v>53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 hidden="1">
      <c r="B62" s="17"/>
      <c r="L62" s="17"/>
    </row>
    <row r="63" spans="2:12" ht="11.25" hidden="1">
      <c r="B63" s="17"/>
      <c r="L63" s="17"/>
    </row>
    <row r="64" spans="2:12" ht="11.25" hidden="1">
      <c r="B64" s="17"/>
      <c r="L64" s="17"/>
    </row>
    <row r="65" spans="1:31" s="2" customFormat="1" ht="12.75" hidden="1">
      <c r="A65" s="31"/>
      <c r="B65" s="36"/>
      <c r="C65" s="31"/>
      <c r="D65" s="124" t="s">
        <v>54</v>
      </c>
      <c r="E65" s="130"/>
      <c r="F65" s="130"/>
      <c r="G65" s="124" t="s">
        <v>55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 hidden="1">
      <c r="B66" s="17"/>
      <c r="L66" s="17"/>
    </row>
    <row r="67" spans="2:12" ht="11.25" hidden="1">
      <c r="B67" s="17"/>
      <c r="L67" s="17"/>
    </row>
    <row r="68" spans="2:12" ht="11.25" hidden="1">
      <c r="B68" s="17"/>
      <c r="L68" s="17"/>
    </row>
    <row r="69" spans="2:12" ht="11.25" hidden="1">
      <c r="B69" s="17"/>
      <c r="L69" s="17"/>
    </row>
    <row r="70" spans="2:12" ht="11.25" hidden="1">
      <c r="B70" s="17"/>
      <c r="L70" s="17"/>
    </row>
    <row r="71" spans="2:12" ht="11.25" hidden="1">
      <c r="B71" s="17"/>
      <c r="L71" s="17"/>
    </row>
    <row r="72" spans="2:12" ht="11.25" hidden="1">
      <c r="B72" s="17"/>
      <c r="L72" s="17"/>
    </row>
    <row r="73" spans="2:12" ht="11.25" hidden="1">
      <c r="B73" s="17"/>
      <c r="L73" s="17"/>
    </row>
    <row r="74" spans="2:12" ht="11.25" hidden="1">
      <c r="B74" s="17"/>
      <c r="L74" s="17"/>
    </row>
    <row r="75" spans="2:12" ht="11.25" hidden="1">
      <c r="B75" s="17"/>
      <c r="L75" s="17"/>
    </row>
    <row r="76" spans="1:31" s="2" customFormat="1" ht="12.75" hidden="1">
      <c r="A76" s="31"/>
      <c r="B76" s="36"/>
      <c r="C76" s="31"/>
      <c r="D76" s="126" t="s">
        <v>52</v>
      </c>
      <c r="E76" s="127"/>
      <c r="F76" s="128" t="s">
        <v>53</v>
      </c>
      <c r="G76" s="126" t="s">
        <v>52</v>
      </c>
      <c r="H76" s="127"/>
      <c r="I76" s="127"/>
      <c r="J76" s="129" t="s">
        <v>53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1.25" hidden="1"/>
    <row r="79" ht="11.25" hidden="1"/>
    <row r="80" ht="11.25" hidden="1"/>
    <row r="81" spans="1:31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86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28" t="str">
        <f>E7</f>
        <v>ZŠ LIDICKÁ- Oprava okapů</v>
      </c>
      <c r="F85" s="255"/>
      <c r="G85" s="255"/>
      <c r="H85" s="255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ZŠ Lidická</v>
      </c>
      <c r="G87" s="33"/>
      <c r="H87" s="33"/>
      <c r="I87" s="26" t="s">
        <v>22</v>
      </c>
      <c r="J87" s="63" t="str">
        <f>IF(J10="","",J10)</f>
        <v>18. 7. 2020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Město Bílina</v>
      </c>
      <c r="G89" s="33"/>
      <c r="H89" s="33"/>
      <c r="I89" s="26" t="s">
        <v>32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30</v>
      </c>
      <c r="D90" s="33"/>
      <c r="E90" s="33"/>
      <c r="F90" s="24" t="str">
        <f>IF(E16="","",E16)</f>
        <v>Vyplň údaj</v>
      </c>
      <c r="G90" s="33"/>
      <c r="H90" s="33"/>
      <c r="I90" s="26" t="s">
        <v>35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5" t="s">
        <v>87</v>
      </c>
      <c r="D92" s="136"/>
      <c r="E92" s="136"/>
      <c r="F92" s="136"/>
      <c r="G92" s="136"/>
      <c r="H92" s="136"/>
      <c r="I92" s="136"/>
      <c r="J92" s="137" t="s">
        <v>88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89</v>
      </c>
      <c r="D94" s="33"/>
      <c r="E94" s="33"/>
      <c r="F94" s="33"/>
      <c r="G94" s="33"/>
      <c r="H94" s="33"/>
      <c r="I94" s="33"/>
      <c r="J94" s="81">
        <f>J121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90</v>
      </c>
    </row>
    <row r="95" spans="2:12" s="9" customFormat="1" ht="24.95" customHeight="1">
      <c r="B95" s="139"/>
      <c r="C95" s="140"/>
      <c r="D95" s="141" t="s">
        <v>91</v>
      </c>
      <c r="E95" s="142"/>
      <c r="F95" s="142"/>
      <c r="G95" s="142"/>
      <c r="H95" s="142"/>
      <c r="I95" s="142"/>
      <c r="J95" s="143">
        <f>J122</f>
        <v>0</v>
      </c>
      <c r="K95" s="140"/>
      <c r="L95" s="144"/>
    </row>
    <row r="96" spans="2:12" s="10" customFormat="1" ht="19.9" customHeight="1">
      <c r="B96" s="145"/>
      <c r="C96" s="146"/>
      <c r="D96" s="147" t="s">
        <v>92</v>
      </c>
      <c r="E96" s="148"/>
      <c r="F96" s="148"/>
      <c r="G96" s="148"/>
      <c r="H96" s="148"/>
      <c r="I96" s="148"/>
      <c r="J96" s="149">
        <f>J123</f>
        <v>0</v>
      </c>
      <c r="K96" s="146"/>
      <c r="L96" s="150"/>
    </row>
    <row r="97" spans="2:12" s="10" customFormat="1" ht="19.9" customHeight="1">
      <c r="B97" s="145"/>
      <c r="C97" s="146"/>
      <c r="D97" s="147" t="s">
        <v>93</v>
      </c>
      <c r="E97" s="148"/>
      <c r="F97" s="148"/>
      <c r="G97" s="148"/>
      <c r="H97" s="148"/>
      <c r="I97" s="148"/>
      <c r="J97" s="149">
        <f>J127</f>
        <v>0</v>
      </c>
      <c r="K97" s="146"/>
      <c r="L97" s="150"/>
    </row>
    <row r="98" spans="2:12" s="10" customFormat="1" ht="19.9" customHeight="1">
      <c r="B98" s="145"/>
      <c r="C98" s="146"/>
      <c r="D98" s="147" t="s">
        <v>94</v>
      </c>
      <c r="E98" s="148"/>
      <c r="F98" s="148"/>
      <c r="G98" s="148"/>
      <c r="H98" s="148"/>
      <c r="I98" s="148"/>
      <c r="J98" s="149">
        <f>J132</f>
        <v>0</v>
      </c>
      <c r="K98" s="146"/>
      <c r="L98" s="150"/>
    </row>
    <row r="99" spans="2:12" s="9" customFormat="1" ht="24.95" customHeight="1">
      <c r="B99" s="139"/>
      <c r="C99" s="140"/>
      <c r="D99" s="141" t="s">
        <v>95</v>
      </c>
      <c r="E99" s="142"/>
      <c r="F99" s="142"/>
      <c r="G99" s="142"/>
      <c r="H99" s="142"/>
      <c r="I99" s="142"/>
      <c r="J99" s="143">
        <f>J134</f>
        <v>0</v>
      </c>
      <c r="K99" s="140"/>
      <c r="L99" s="144"/>
    </row>
    <row r="100" spans="2:12" s="10" customFormat="1" ht="19.9" customHeight="1">
      <c r="B100" s="145"/>
      <c r="C100" s="146"/>
      <c r="D100" s="147" t="s">
        <v>96</v>
      </c>
      <c r="E100" s="148"/>
      <c r="F100" s="148"/>
      <c r="G100" s="148"/>
      <c r="H100" s="148"/>
      <c r="I100" s="148"/>
      <c r="J100" s="149">
        <f>J135</f>
        <v>0</v>
      </c>
      <c r="K100" s="146"/>
      <c r="L100" s="150"/>
    </row>
    <row r="101" spans="2:12" s="10" customFormat="1" ht="19.9" customHeight="1">
      <c r="B101" s="145"/>
      <c r="C101" s="146"/>
      <c r="D101" s="147" t="s">
        <v>97</v>
      </c>
      <c r="E101" s="148"/>
      <c r="F101" s="148"/>
      <c r="G101" s="148"/>
      <c r="H101" s="148"/>
      <c r="I101" s="148"/>
      <c r="J101" s="149">
        <f>J145</f>
        <v>0</v>
      </c>
      <c r="K101" s="146"/>
      <c r="L101" s="150"/>
    </row>
    <row r="102" spans="2:12" s="9" customFormat="1" ht="24.95" customHeight="1">
      <c r="B102" s="139"/>
      <c r="C102" s="140"/>
      <c r="D102" s="141" t="s">
        <v>98</v>
      </c>
      <c r="E102" s="142"/>
      <c r="F102" s="142"/>
      <c r="G102" s="142"/>
      <c r="H102" s="142"/>
      <c r="I102" s="142"/>
      <c r="J102" s="143">
        <f>J152</f>
        <v>0</v>
      </c>
      <c r="K102" s="140"/>
      <c r="L102" s="144"/>
    </row>
    <row r="103" spans="2:12" s="10" customFormat="1" ht="19.9" customHeight="1">
      <c r="B103" s="145"/>
      <c r="C103" s="146"/>
      <c r="D103" s="147" t="s">
        <v>99</v>
      </c>
      <c r="E103" s="148"/>
      <c r="F103" s="148"/>
      <c r="G103" s="148"/>
      <c r="H103" s="148"/>
      <c r="I103" s="148"/>
      <c r="J103" s="149">
        <f>J153</f>
        <v>0</v>
      </c>
      <c r="K103" s="146"/>
      <c r="L103" s="150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100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16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3"/>
      <c r="D113" s="33"/>
      <c r="E113" s="228" t="str">
        <f>E7</f>
        <v>ZŠ LIDICKÁ- Oprava okapů</v>
      </c>
      <c r="F113" s="255"/>
      <c r="G113" s="255"/>
      <c r="H113" s="255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20</v>
      </c>
      <c r="D115" s="33"/>
      <c r="E115" s="33"/>
      <c r="F115" s="24" t="str">
        <f>F10</f>
        <v>ZŠ Lidická</v>
      </c>
      <c r="G115" s="33"/>
      <c r="H115" s="33"/>
      <c r="I115" s="26" t="s">
        <v>22</v>
      </c>
      <c r="J115" s="63" t="str">
        <f>IF(J10="","",J10)</f>
        <v>18. 7. 2020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24</v>
      </c>
      <c r="D117" s="33"/>
      <c r="E117" s="33"/>
      <c r="F117" s="24" t="str">
        <f>E13</f>
        <v>Město Bílina</v>
      </c>
      <c r="G117" s="33"/>
      <c r="H117" s="33"/>
      <c r="I117" s="26" t="s">
        <v>32</v>
      </c>
      <c r="J117" s="29" t="str">
        <f>E19</f>
        <v xml:space="preserve"> 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6" t="s">
        <v>30</v>
      </c>
      <c r="D118" s="33"/>
      <c r="E118" s="33"/>
      <c r="F118" s="24" t="str">
        <f>IF(E16="","",E16)</f>
        <v>Vyplň údaj</v>
      </c>
      <c r="G118" s="33"/>
      <c r="H118" s="33"/>
      <c r="I118" s="26" t="s">
        <v>35</v>
      </c>
      <c r="J118" s="29" t="str">
        <f>E22</f>
        <v xml:space="preserve"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1" customFormat="1" ht="29.25" customHeight="1">
      <c r="A120" s="151"/>
      <c r="B120" s="152"/>
      <c r="C120" s="153" t="s">
        <v>101</v>
      </c>
      <c r="D120" s="154" t="s">
        <v>62</v>
      </c>
      <c r="E120" s="154" t="s">
        <v>58</v>
      </c>
      <c r="F120" s="154" t="s">
        <v>59</v>
      </c>
      <c r="G120" s="154" t="s">
        <v>102</v>
      </c>
      <c r="H120" s="154" t="s">
        <v>103</v>
      </c>
      <c r="I120" s="154" t="s">
        <v>104</v>
      </c>
      <c r="J120" s="155" t="s">
        <v>88</v>
      </c>
      <c r="K120" s="156" t="s">
        <v>105</v>
      </c>
      <c r="L120" s="157"/>
      <c r="M120" s="72" t="s">
        <v>1</v>
      </c>
      <c r="N120" s="73" t="s">
        <v>41</v>
      </c>
      <c r="O120" s="73" t="s">
        <v>106</v>
      </c>
      <c r="P120" s="73" t="s">
        <v>107</v>
      </c>
      <c r="Q120" s="73" t="s">
        <v>108</v>
      </c>
      <c r="R120" s="73" t="s">
        <v>109</v>
      </c>
      <c r="S120" s="73" t="s">
        <v>110</v>
      </c>
      <c r="T120" s="74" t="s">
        <v>111</v>
      </c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</row>
    <row r="121" spans="1:63" s="2" customFormat="1" ht="22.9" customHeight="1">
      <c r="A121" s="31"/>
      <c r="B121" s="32"/>
      <c r="C121" s="79" t="s">
        <v>112</v>
      </c>
      <c r="D121" s="33"/>
      <c r="E121" s="33"/>
      <c r="F121" s="33"/>
      <c r="G121" s="33"/>
      <c r="H121" s="33"/>
      <c r="I121" s="33"/>
      <c r="J121" s="158">
        <f>BK121</f>
        <v>0</v>
      </c>
      <c r="K121" s="33"/>
      <c r="L121" s="36"/>
      <c r="M121" s="75"/>
      <c r="N121" s="159"/>
      <c r="O121" s="76"/>
      <c r="P121" s="160">
        <f>P122+P134+P152</f>
        <v>0</v>
      </c>
      <c r="Q121" s="76"/>
      <c r="R121" s="160">
        <f>R122+R134+R152</f>
        <v>2.8475739</v>
      </c>
      <c r="S121" s="76"/>
      <c r="T121" s="161">
        <f>T122+T134+T152</f>
        <v>4.841012599999999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76</v>
      </c>
      <c r="AU121" s="14" t="s">
        <v>90</v>
      </c>
      <c r="BK121" s="162">
        <f>BK122+BK134+BK152</f>
        <v>0</v>
      </c>
    </row>
    <row r="122" spans="2:63" s="12" customFormat="1" ht="25.9" customHeight="1">
      <c r="B122" s="163"/>
      <c r="C122" s="164"/>
      <c r="D122" s="165" t="s">
        <v>76</v>
      </c>
      <c r="E122" s="166" t="s">
        <v>113</v>
      </c>
      <c r="F122" s="166" t="s">
        <v>114</v>
      </c>
      <c r="G122" s="164"/>
      <c r="H122" s="164"/>
      <c r="I122" s="167"/>
      <c r="J122" s="168">
        <f>BK122</f>
        <v>0</v>
      </c>
      <c r="K122" s="164"/>
      <c r="L122" s="169"/>
      <c r="M122" s="170"/>
      <c r="N122" s="171"/>
      <c r="O122" s="171"/>
      <c r="P122" s="172">
        <f>P123+P127+P132</f>
        <v>0</v>
      </c>
      <c r="Q122" s="171"/>
      <c r="R122" s="172">
        <f>R123+R127+R132</f>
        <v>2.09808</v>
      </c>
      <c r="S122" s="171"/>
      <c r="T122" s="173">
        <f>T123+T127+T132</f>
        <v>2.1239999999999997</v>
      </c>
      <c r="AR122" s="174" t="s">
        <v>82</v>
      </c>
      <c r="AT122" s="175" t="s">
        <v>76</v>
      </c>
      <c r="AU122" s="175" t="s">
        <v>77</v>
      </c>
      <c r="AY122" s="174" t="s">
        <v>115</v>
      </c>
      <c r="BK122" s="176">
        <f>BK123+BK127+BK132</f>
        <v>0</v>
      </c>
    </row>
    <row r="123" spans="2:63" s="12" customFormat="1" ht="22.9" customHeight="1">
      <c r="B123" s="163"/>
      <c r="C123" s="164"/>
      <c r="D123" s="165" t="s">
        <v>76</v>
      </c>
      <c r="E123" s="177" t="s">
        <v>116</v>
      </c>
      <c r="F123" s="177" t="s">
        <v>117</v>
      </c>
      <c r="G123" s="164"/>
      <c r="H123" s="164"/>
      <c r="I123" s="167"/>
      <c r="J123" s="178">
        <f>BK123</f>
        <v>0</v>
      </c>
      <c r="K123" s="164"/>
      <c r="L123" s="169"/>
      <c r="M123" s="170"/>
      <c r="N123" s="171"/>
      <c r="O123" s="171"/>
      <c r="P123" s="172">
        <f>SUM(P124:P126)</f>
        <v>0</v>
      </c>
      <c r="Q123" s="171"/>
      <c r="R123" s="172">
        <f>SUM(R124:R126)</f>
        <v>2.09808</v>
      </c>
      <c r="S123" s="171"/>
      <c r="T123" s="173">
        <f>SUM(T124:T126)</f>
        <v>2.1239999999999997</v>
      </c>
      <c r="AR123" s="174" t="s">
        <v>82</v>
      </c>
      <c r="AT123" s="175" t="s">
        <v>76</v>
      </c>
      <c r="AU123" s="175" t="s">
        <v>82</v>
      </c>
      <c r="AY123" s="174" t="s">
        <v>115</v>
      </c>
      <c r="BK123" s="176">
        <f>SUM(BK124:BK126)</f>
        <v>0</v>
      </c>
    </row>
    <row r="124" spans="1:65" s="2" customFormat="1" ht="21.75" customHeight="1">
      <c r="A124" s="31"/>
      <c r="B124" s="32"/>
      <c r="C124" s="179" t="s">
        <v>82</v>
      </c>
      <c r="D124" s="179" t="s">
        <v>118</v>
      </c>
      <c r="E124" s="180" t="s">
        <v>119</v>
      </c>
      <c r="F124" s="181" t="s">
        <v>120</v>
      </c>
      <c r="G124" s="182" t="s">
        <v>121</v>
      </c>
      <c r="H124" s="183">
        <v>104</v>
      </c>
      <c r="I124" s="184"/>
      <c r="J124" s="185">
        <f>ROUND(I124*H124,2)</f>
        <v>0</v>
      </c>
      <c r="K124" s="186"/>
      <c r="L124" s="36"/>
      <c r="M124" s="187" t="s">
        <v>1</v>
      </c>
      <c r="N124" s="188" t="s">
        <v>42</v>
      </c>
      <c r="O124" s="68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1" t="s">
        <v>122</v>
      </c>
      <c r="AT124" s="191" t="s">
        <v>118</v>
      </c>
      <c r="AU124" s="191" t="s">
        <v>84</v>
      </c>
      <c r="AY124" s="14" t="s">
        <v>115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4" t="s">
        <v>82</v>
      </c>
      <c r="BK124" s="192">
        <f>ROUND(I124*H124,2)</f>
        <v>0</v>
      </c>
      <c r="BL124" s="14" t="s">
        <v>122</v>
      </c>
      <c r="BM124" s="191" t="s">
        <v>123</v>
      </c>
    </row>
    <row r="125" spans="1:65" s="2" customFormat="1" ht="33" customHeight="1">
      <c r="A125" s="31"/>
      <c r="B125" s="32"/>
      <c r="C125" s="179" t="s">
        <v>84</v>
      </c>
      <c r="D125" s="179" t="s">
        <v>118</v>
      </c>
      <c r="E125" s="180" t="s">
        <v>124</v>
      </c>
      <c r="F125" s="181" t="s">
        <v>125</v>
      </c>
      <c r="G125" s="182" t="s">
        <v>126</v>
      </c>
      <c r="H125" s="183">
        <v>36</v>
      </c>
      <c r="I125" s="184"/>
      <c r="J125" s="185">
        <f>ROUND(I125*H125,2)</f>
        <v>0</v>
      </c>
      <c r="K125" s="186"/>
      <c r="L125" s="36"/>
      <c r="M125" s="187" t="s">
        <v>1</v>
      </c>
      <c r="N125" s="188" t="s">
        <v>42</v>
      </c>
      <c r="O125" s="68"/>
      <c r="P125" s="189">
        <f>O125*H125</f>
        <v>0</v>
      </c>
      <c r="Q125" s="189">
        <v>0</v>
      </c>
      <c r="R125" s="189">
        <f>Q125*H125</f>
        <v>0</v>
      </c>
      <c r="S125" s="189">
        <v>0.059</v>
      </c>
      <c r="T125" s="190">
        <f>S125*H125</f>
        <v>2.1239999999999997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1" t="s">
        <v>122</v>
      </c>
      <c r="AT125" s="191" t="s">
        <v>118</v>
      </c>
      <c r="AU125" s="191" t="s">
        <v>84</v>
      </c>
      <c r="AY125" s="14" t="s">
        <v>115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4" t="s">
        <v>82</v>
      </c>
      <c r="BK125" s="192">
        <f>ROUND(I125*H125,2)</f>
        <v>0</v>
      </c>
      <c r="BL125" s="14" t="s">
        <v>122</v>
      </c>
      <c r="BM125" s="191" t="s">
        <v>127</v>
      </c>
    </row>
    <row r="126" spans="1:65" s="2" customFormat="1" ht="21.75" customHeight="1">
      <c r="A126" s="31"/>
      <c r="B126" s="32"/>
      <c r="C126" s="179" t="s">
        <v>128</v>
      </c>
      <c r="D126" s="179" t="s">
        <v>118</v>
      </c>
      <c r="E126" s="180" t="s">
        <v>129</v>
      </c>
      <c r="F126" s="181" t="s">
        <v>130</v>
      </c>
      <c r="G126" s="182" t="s">
        <v>126</v>
      </c>
      <c r="H126" s="183">
        <v>36</v>
      </c>
      <c r="I126" s="184"/>
      <c r="J126" s="185">
        <f>ROUND(I126*H126,2)</f>
        <v>0</v>
      </c>
      <c r="K126" s="186"/>
      <c r="L126" s="36"/>
      <c r="M126" s="187" t="s">
        <v>1</v>
      </c>
      <c r="N126" s="188" t="s">
        <v>42</v>
      </c>
      <c r="O126" s="68"/>
      <c r="P126" s="189">
        <f>O126*H126</f>
        <v>0</v>
      </c>
      <c r="Q126" s="189">
        <v>0.05828</v>
      </c>
      <c r="R126" s="189">
        <f>Q126*H126</f>
        <v>2.09808</v>
      </c>
      <c r="S126" s="189">
        <v>0</v>
      </c>
      <c r="T126" s="190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1" t="s">
        <v>122</v>
      </c>
      <c r="AT126" s="191" t="s">
        <v>118</v>
      </c>
      <c r="AU126" s="191" t="s">
        <v>84</v>
      </c>
      <c r="AY126" s="14" t="s">
        <v>115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4" t="s">
        <v>82</v>
      </c>
      <c r="BK126" s="192">
        <f>ROUND(I126*H126,2)</f>
        <v>0</v>
      </c>
      <c r="BL126" s="14" t="s">
        <v>122</v>
      </c>
      <c r="BM126" s="191" t="s">
        <v>131</v>
      </c>
    </row>
    <row r="127" spans="2:63" s="12" customFormat="1" ht="22.9" customHeight="1">
      <c r="B127" s="163"/>
      <c r="C127" s="164"/>
      <c r="D127" s="165" t="s">
        <v>76</v>
      </c>
      <c r="E127" s="177" t="s">
        <v>132</v>
      </c>
      <c r="F127" s="177" t="s">
        <v>133</v>
      </c>
      <c r="G127" s="164"/>
      <c r="H127" s="164"/>
      <c r="I127" s="167"/>
      <c r="J127" s="178">
        <f>BK127</f>
        <v>0</v>
      </c>
      <c r="K127" s="164"/>
      <c r="L127" s="169"/>
      <c r="M127" s="170"/>
      <c r="N127" s="171"/>
      <c r="O127" s="171"/>
      <c r="P127" s="172">
        <f>SUM(P128:P131)</f>
        <v>0</v>
      </c>
      <c r="Q127" s="171"/>
      <c r="R127" s="172">
        <f>SUM(R128:R131)</f>
        <v>0</v>
      </c>
      <c r="S127" s="171"/>
      <c r="T127" s="173">
        <f>SUM(T128:T131)</f>
        <v>0</v>
      </c>
      <c r="AR127" s="174" t="s">
        <v>82</v>
      </c>
      <c r="AT127" s="175" t="s">
        <v>76</v>
      </c>
      <c r="AU127" s="175" t="s">
        <v>82</v>
      </c>
      <c r="AY127" s="174" t="s">
        <v>115</v>
      </c>
      <c r="BK127" s="176">
        <f>SUM(BK128:BK131)</f>
        <v>0</v>
      </c>
    </row>
    <row r="128" spans="1:65" s="2" customFormat="1" ht="33" customHeight="1">
      <c r="A128" s="31"/>
      <c r="B128" s="32"/>
      <c r="C128" s="179" t="s">
        <v>122</v>
      </c>
      <c r="D128" s="179" t="s">
        <v>118</v>
      </c>
      <c r="E128" s="180" t="s">
        <v>134</v>
      </c>
      <c r="F128" s="181" t="s">
        <v>135</v>
      </c>
      <c r="G128" s="182" t="s">
        <v>136</v>
      </c>
      <c r="H128" s="183">
        <v>4.841</v>
      </c>
      <c r="I128" s="184"/>
      <c r="J128" s="185">
        <f>ROUND(I128*H128,2)</f>
        <v>0</v>
      </c>
      <c r="K128" s="186"/>
      <c r="L128" s="36"/>
      <c r="M128" s="187" t="s">
        <v>1</v>
      </c>
      <c r="N128" s="188" t="s">
        <v>42</v>
      </c>
      <c r="O128" s="68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1" t="s">
        <v>122</v>
      </c>
      <c r="AT128" s="191" t="s">
        <v>118</v>
      </c>
      <c r="AU128" s="191" t="s">
        <v>84</v>
      </c>
      <c r="AY128" s="14" t="s">
        <v>115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4" t="s">
        <v>82</v>
      </c>
      <c r="BK128" s="192">
        <f>ROUND(I128*H128,2)</f>
        <v>0</v>
      </c>
      <c r="BL128" s="14" t="s">
        <v>122</v>
      </c>
      <c r="BM128" s="191" t="s">
        <v>137</v>
      </c>
    </row>
    <row r="129" spans="1:65" s="2" customFormat="1" ht="21.75" customHeight="1">
      <c r="A129" s="31"/>
      <c r="B129" s="32"/>
      <c r="C129" s="179" t="s">
        <v>138</v>
      </c>
      <c r="D129" s="179" t="s">
        <v>118</v>
      </c>
      <c r="E129" s="180" t="s">
        <v>139</v>
      </c>
      <c r="F129" s="181" t="s">
        <v>140</v>
      </c>
      <c r="G129" s="182" t="s">
        <v>136</v>
      </c>
      <c r="H129" s="183">
        <v>4.841</v>
      </c>
      <c r="I129" s="184"/>
      <c r="J129" s="185">
        <f>ROUND(I129*H129,2)</f>
        <v>0</v>
      </c>
      <c r="K129" s="186"/>
      <c r="L129" s="36"/>
      <c r="M129" s="187" t="s">
        <v>1</v>
      </c>
      <c r="N129" s="188" t="s">
        <v>42</v>
      </c>
      <c r="O129" s="68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1" t="s">
        <v>122</v>
      </c>
      <c r="AT129" s="191" t="s">
        <v>118</v>
      </c>
      <c r="AU129" s="191" t="s">
        <v>84</v>
      </c>
      <c r="AY129" s="14" t="s">
        <v>115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4" t="s">
        <v>82</v>
      </c>
      <c r="BK129" s="192">
        <f>ROUND(I129*H129,2)</f>
        <v>0</v>
      </c>
      <c r="BL129" s="14" t="s">
        <v>122</v>
      </c>
      <c r="BM129" s="191" t="s">
        <v>141</v>
      </c>
    </row>
    <row r="130" spans="1:65" s="2" customFormat="1" ht="21.75" customHeight="1">
      <c r="A130" s="31"/>
      <c r="B130" s="32"/>
      <c r="C130" s="179" t="s">
        <v>142</v>
      </c>
      <c r="D130" s="179" t="s">
        <v>118</v>
      </c>
      <c r="E130" s="180" t="s">
        <v>143</v>
      </c>
      <c r="F130" s="181" t="s">
        <v>144</v>
      </c>
      <c r="G130" s="182" t="s">
        <v>136</v>
      </c>
      <c r="H130" s="183">
        <v>57.204</v>
      </c>
      <c r="I130" s="184"/>
      <c r="J130" s="185">
        <f>ROUND(I130*H130,2)</f>
        <v>0</v>
      </c>
      <c r="K130" s="186"/>
      <c r="L130" s="36"/>
      <c r="M130" s="187" t="s">
        <v>1</v>
      </c>
      <c r="N130" s="188" t="s">
        <v>42</v>
      </c>
      <c r="O130" s="68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122</v>
      </c>
      <c r="AT130" s="191" t="s">
        <v>118</v>
      </c>
      <c r="AU130" s="191" t="s">
        <v>84</v>
      </c>
      <c r="AY130" s="14" t="s">
        <v>115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4" t="s">
        <v>82</v>
      </c>
      <c r="BK130" s="192">
        <f>ROUND(I130*H130,2)</f>
        <v>0</v>
      </c>
      <c r="BL130" s="14" t="s">
        <v>122</v>
      </c>
      <c r="BM130" s="191" t="s">
        <v>145</v>
      </c>
    </row>
    <row r="131" spans="1:65" s="2" customFormat="1" ht="44.25" customHeight="1">
      <c r="A131" s="31"/>
      <c r="B131" s="32"/>
      <c r="C131" s="179" t="s">
        <v>146</v>
      </c>
      <c r="D131" s="179" t="s">
        <v>118</v>
      </c>
      <c r="E131" s="180" t="s">
        <v>147</v>
      </c>
      <c r="F131" s="181" t="s">
        <v>148</v>
      </c>
      <c r="G131" s="182" t="s">
        <v>136</v>
      </c>
      <c r="H131" s="183">
        <v>4.841</v>
      </c>
      <c r="I131" s="184"/>
      <c r="J131" s="185">
        <f>ROUND(I131*H131,2)</f>
        <v>0</v>
      </c>
      <c r="K131" s="186"/>
      <c r="L131" s="36"/>
      <c r="M131" s="187" t="s">
        <v>1</v>
      </c>
      <c r="N131" s="188" t="s">
        <v>42</v>
      </c>
      <c r="O131" s="68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1" t="s">
        <v>122</v>
      </c>
      <c r="AT131" s="191" t="s">
        <v>118</v>
      </c>
      <c r="AU131" s="191" t="s">
        <v>84</v>
      </c>
      <c r="AY131" s="14" t="s">
        <v>115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4" t="s">
        <v>82</v>
      </c>
      <c r="BK131" s="192">
        <f>ROUND(I131*H131,2)</f>
        <v>0</v>
      </c>
      <c r="BL131" s="14" t="s">
        <v>122</v>
      </c>
      <c r="BM131" s="191" t="s">
        <v>149</v>
      </c>
    </row>
    <row r="132" spans="2:63" s="12" customFormat="1" ht="22.9" customHeight="1">
      <c r="B132" s="163"/>
      <c r="C132" s="164"/>
      <c r="D132" s="165" t="s">
        <v>76</v>
      </c>
      <c r="E132" s="177" t="s">
        <v>150</v>
      </c>
      <c r="F132" s="177" t="s">
        <v>151</v>
      </c>
      <c r="G132" s="164"/>
      <c r="H132" s="164"/>
      <c r="I132" s="167"/>
      <c r="J132" s="178">
        <f>BK132</f>
        <v>0</v>
      </c>
      <c r="K132" s="164"/>
      <c r="L132" s="169"/>
      <c r="M132" s="170"/>
      <c r="N132" s="171"/>
      <c r="O132" s="171"/>
      <c r="P132" s="172">
        <f>P133</f>
        <v>0</v>
      </c>
      <c r="Q132" s="171"/>
      <c r="R132" s="172">
        <f>R133</f>
        <v>0</v>
      </c>
      <c r="S132" s="171"/>
      <c r="T132" s="173">
        <f>T133</f>
        <v>0</v>
      </c>
      <c r="AR132" s="174" t="s">
        <v>82</v>
      </c>
      <c r="AT132" s="175" t="s">
        <v>76</v>
      </c>
      <c r="AU132" s="175" t="s">
        <v>82</v>
      </c>
      <c r="AY132" s="174" t="s">
        <v>115</v>
      </c>
      <c r="BK132" s="176">
        <f>BK133</f>
        <v>0</v>
      </c>
    </row>
    <row r="133" spans="1:65" s="2" customFormat="1" ht="21.75" customHeight="1">
      <c r="A133" s="31"/>
      <c r="B133" s="32"/>
      <c r="C133" s="179" t="s">
        <v>152</v>
      </c>
      <c r="D133" s="179" t="s">
        <v>118</v>
      </c>
      <c r="E133" s="180" t="s">
        <v>153</v>
      </c>
      <c r="F133" s="181" t="s">
        <v>154</v>
      </c>
      <c r="G133" s="182" t="s">
        <v>136</v>
      </c>
      <c r="H133" s="183">
        <v>2.137</v>
      </c>
      <c r="I133" s="184"/>
      <c r="J133" s="185">
        <f>ROUND(I133*H133,2)</f>
        <v>0</v>
      </c>
      <c r="K133" s="186"/>
      <c r="L133" s="36"/>
      <c r="M133" s="187" t="s">
        <v>1</v>
      </c>
      <c r="N133" s="188" t="s">
        <v>42</v>
      </c>
      <c r="O133" s="68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1" t="s">
        <v>122</v>
      </c>
      <c r="AT133" s="191" t="s">
        <v>118</v>
      </c>
      <c r="AU133" s="191" t="s">
        <v>84</v>
      </c>
      <c r="AY133" s="14" t="s">
        <v>115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4" t="s">
        <v>82</v>
      </c>
      <c r="BK133" s="192">
        <f>ROUND(I133*H133,2)</f>
        <v>0</v>
      </c>
      <c r="BL133" s="14" t="s">
        <v>122</v>
      </c>
      <c r="BM133" s="191" t="s">
        <v>155</v>
      </c>
    </row>
    <row r="134" spans="2:63" s="12" customFormat="1" ht="25.9" customHeight="1">
      <c r="B134" s="163"/>
      <c r="C134" s="164"/>
      <c r="D134" s="165" t="s">
        <v>76</v>
      </c>
      <c r="E134" s="166" t="s">
        <v>156</v>
      </c>
      <c r="F134" s="166" t="s">
        <v>157</v>
      </c>
      <c r="G134" s="164"/>
      <c r="H134" s="164"/>
      <c r="I134" s="167"/>
      <c r="J134" s="168">
        <f>BK134</f>
        <v>0</v>
      </c>
      <c r="K134" s="164"/>
      <c r="L134" s="169"/>
      <c r="M134" s="170"/>
      <c r="N134" s="171"/>
      <c r="O134" s="171"/>
      <c r="P134" s="172">
        <f>P135+P145</f>
        <v>0</v>
      </c>
      <c r="Q134" s="171"/>
      <c r="R134" s="172">
        <f>R135+R145</f>
        <v>0.7494939</v>
      </c>
      <c r="S134" s="171"/>
      <c r="T134" s="173">
        <f>T135+T145</f>
        <v>2.7170125999999994</v>
      </c>
      <c r="AR134" s="174" t="s">
        <v>84</v>
      </c>
      <c r="AT134" s="175" t="s">
        <v>76</v>
      </c>
      <c r="AU134" s="175" t="s">
        <v>77</v>
      </c>
      <c r="AY134" s="174" t="s">
        <v>115</v>
      </c>
      <c r="BK134" s="176">
        <f>BK135+BK145</f>
        <v>0</v>
      </c>
    </row>
    <row r="135" spans="2:63" s="12" customFormat="1" ht="22.9" customHeight="1">
      <c r="B135" s="163"/>
      <c r="C135" s="164"/>
      <c r="D135" s="165" t="s">
        <v>76</v>
      </c>
      <c r="E135" s="177" t="s">
        <v>158</v>
      </c>
      <c r="F135" s="177" t="s">
        <v>159</v>
      </c>
      <c r="G135" s="164"/>
      <c r="H135" s="164"/>
      <c r="I135" s="167"/>
      <c r="J135" s="178">
        <f>BK135</f>
        <v>0</v>
      </c>
      <c r="K135" s="164"/>
      <c r="L135" s="169"/>
      <c r="M135" s="170"/>
      <c r="N135" s="171"/>
      <c r="O135" s="171"/>
      <c r="P135" s="172">
        <f>SUM(P136:P144)</f>
        <v>0</v>
      </c>
      <c r="Q135" s="171"/>
      <c r="R135" s="172">
        <f>SUM(R136:R144)</f>
        <v>0.6329544</v>
      </c>
      <c r="S135" s="171"/>
      <c r="T135" s="173">
        <f>SUM(T136:T144)</f>
        <v>2.7170125999999994</v>
      </c>
      <c r="AR135" s="174" t="s">
        <v>84</v>
      </c>
      <c r="AT135" s="175" t="s">
        <v>76</v>
      </c>
      <c r="AU135" s="175" t="s">
        <v>82</v>
      </c>
      <c r="AY135" s="174" t="s">
        <v>115</v>
      </c>
      <c r="BK135" s="176">
        <f>SUM(BK136:BK144)</f>
        <v>0</v>
      </c>
    </row>
    <row r="136" spans="1:65" s="2" customFormat="1" ht="16.5" customHeight="1">
      <c r="A136" s="31"/>
      <c r="B136" s="32"/>
      <c r="C136" s="179" t="s">
        <v>116</v>
      </c>
      <c r="D136" s="179" t="s">
        <v>118</v>
      </c>
      <c r="E136" s="180" t="s">
        <v>160</v>
      </c>
      <c r="F136" s="181" t="s">
        <v>161</v>
      </c>
      <c r="G136" s="182" t="s">
        <v>126</v>
      </c>
      <c r="H136" s="183">
        <v>12.96</v>
      </c>
      <c r="I136" s="184"/>
      <c r="J136" s="185">
        <f aca="true" t="shared" si="0" ref="J136:J144">ROUND(I136*H136,2)</f>
        <v>0</v>
      </c>
      <c r="K136" s="186"/>
      <c r="L136" s="36"/>
      <c r="M136" s="187" t="s">
        <v>1</v>
      </c>
      <c r="N136" s="188" t="s">
        <v>42</v>
      </c>
      <c r="O136" s="68"/>
      <c r="P136" s="189">
        <f aca="true" t="shared" si="1" ref="P136:P144">O136*H136</f>
        <v>0</v>
      </c>
      <c r="Q136" s="189">
        <v>0</v>
      </c>
      <c r="R136" s="189">
        <f aca="true" t="shared" si="2" ref="R136:R144">Q136*H136</f>
        <v>0</v>
      </c>
      <c r="S136" s="189">
        <v>0.00571</v>
      </c>
      <c r="T136" s="190">
        <f aca="true" t="shared" si="3" ref="T136:T144">S136*H136</f>
        <v>0.0740016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162</v>
      </c>
      <c r="AT136" s="191" t="s">
        <v>118</v>
      </c>
      <c r="AU136" s="191" t="s">
        <v>84</v>
      </c>
      <c r="AY136" s="14" t="s">
        <v>115</v>
      </c>
      <c r="BE136" s="192">
        <f aca="true" t="shared" si="4" ref="BE136:BE144">IF(N136="základní",J136,0)</f>
        <v>0</v>
      </c>
      <c r="BF136" s="192">
        <f aca="true" t="shared" si="5" ref="BF136:BF144">IF(N136="snížená",J136,0)</f>
        <v>0</v>
      </c>
      <c r="BG136" s="192">
        <f aca="true" t="shared" si="6" ref="BG136:BG144">IF(N136="zákl. přenesená",J136,0)</f>
        <v>0</v>
      </c>
      <c r="BH136" s="192">
        <f aca="true" t="shared" si="7" ref="BH136:BH144">IF(N136="sníž. přenesená",J136,0)</f>
        <v>0</v>
      </c>
      <c r="BI136" s="192">
        <f aca="true" t="shared" si="8" ref="BI136:BI144">IF(N136="nulová",J136,0)</f>
        <v>0</v>
      </c>
      <c r="BJ136" s="14" t="s">
        <v>82</v>
      </c>
      <c r="BK136" s="192">
        <f aca="true" t="shared" si="9" ref="BK136:BK144">ROUND(I136*H136,2)</f>
        <v>0</v>
      </c>
      <c r="BL136" s="14" t="s">
        <v>162</v>
      </c>
      <c r="BM136" s="191" t="s">
        <v>163</v>
      </c>
    </row>
    <row r="137" spans="1:65" s="2" customFormat="1" ht="21.75" customHeight="1">
      <c r="A137" s="31"/>
      <c r="B137" s="32"/>
      <c r="C137" s="179" t="s">
        <v>164</v>
      </c>
      <c r="D137" s="179" t="s">
        <v>118</v>
      </c>
      <c r="E137" s="180" t="s">
        <v>165</v>
      </c>
      <c r="F137" s="181" t="s">
        <v>166</v>
      </c>
      <c r="G137" s="182" t="s">
        <v>167</v>
      </c>
      <c r="H137" s="183">
        <v>15</v>
      </c>
      <c r="I137" s="184"/>
      <c r="J137" s="185">
        <f t="shared" si="0"/>
        <v>0</v>
      </c>
      <c r="K137" s="186"/>
      <c r="L137" s="36"/>
      <c r="M137" s="187" t="s">
        <v>1</v>
      </c>
      <c r="N137" s="188" t="s">
        <v>42</v>
      </c>
      <c r="O137" s="68"/>
      <c r="P137" s="189">
        <f t="shared" si="1"/>
        <v>0</v>
      </c>
      <c r="Q137" s="189">
        <v>0</v>
      </c>
      <c r="R137" s="189">
        <f t="shared" si="2"/>
        <v>0</v>
      </c>
      <c r="S137" s="189">
        <v>0</v>
      </c>
      <c r="T137" s="190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1" t="s">
        <v>162</v>
      </c>
      <c r="AT137" s="191" t="s">
        <v>118</v>
      </c>
      <c r="AU137" s="191" t="s">
        <v>84</v>
      </c>
      <c r="AY137" s="14" t="s">
        <v>115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4" t="s">
        <v>82</v>
      </c>
      <c r="BK137" s="192">
        <f t="shared" si="9"/>
        <v>0</v>
      </c>
      <c r="BL137" s="14" t="s">
        <v>162</v>
      </c>
      <c r="BM137" s="191" t="s">
        <v>168</v>
      </c>
    </row>
    <row r="138" spans="1:65" s="2" customFormat="1" ht="16.5" customHeight="1">
      <c r="A138" s="31"/>
      <c r="B138" s="32"/>
      <c r="C138" s="179" t="s">
        <v>169</v>
      </c>
      <c r="D138" s="179" t="s">
        <v>118</v>
      </c>
      <c r="E138" s="180" t="s">
        <v>170</v>
      </c>
      <c r="F138" s="181" t="s">
        <v>171</v>
      </c>
      <c r="G138" s="182" t="s">
        <v>172</v>
      </c>
      <c r="H138" s="183">
        <v>88.6</v>
      </c>
      <c r="I138" s="184"/>
      <c r="J138" s="185">
        <f t="shared" si="0"/>
        <v>0</v>
      </c>
      <c r="K138" s="186"/>
      <c r="L138" s="36"/>
      <c r="M138" s="187" t="s">
        <v>1</v>
      </c>
      <c r="N138" s="188" t="s">
        <v>42</v>
      </c>
      <c r="O138" s="68"/>
      <c r="P138" s="189">
        <f t="shared" si="1"/>
        <v>0</v>
      </c>
      <c r="Q138" s="189">
        <v>0</v>
      </c>
      <c r="R138" s="189">
        <f t="shared" si="2"/>
        <v>0</v>
      </c>
      <c r="S138" s="189">
        <v>0.00605</v>
      </c>
      <c r="T138" s="190">
        <f t="shared" si="3"/>
        <v>0.5360299999999999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1" t="s">
        <v>162</v>
      </c>
      <c r="AT138" s="191" t="s">
        <v>118</v>
      </c>
      <c r="AU138" s="191" t="s">
        <v>84</v>
      </c>
      <c r="AY138" s="14" t="s">
        <v>115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4" t="s">
        <v>82</v>
      </c>
      <c r="BK138" s="192">
        <f t="shared" si="9"/>
        <v>0</v>
      </c>
      <c r="BL138" s="14" t="s">
        <v>162</v>
      </c>
      <c r="BM138" s="191" t="s">
        <v>173</v>
      </c>
    </row>
    <row r="139" spans="1:65" s="2" customFormat="1" ht="16.5" customHeight="1">
      <c r="A139" s="31"/>
      <c r="B139" s="32"/>
      <c r="C139" s="179" t="s">
        <v>174</v>
      </c>
      <c r="D139" s="179" t="s">
        <v>118</v>
      </c>
      <c r="E139" s="180" t="s">
        <v>175</v>
      </c>
      <c r="F139" s="181" t="s">
        <v>176</v>
      </c>
      <c r="G139" s="182" t="s">
        <v>172</v>
      </c>
      <c r="H139" s="183">
        <v>173.7</v>
      </c>
      <c r="I139" s="184"/>
      <c r="J139" s="185">
        <f t="shared" si="0"/>
        <v>0</v>
      </c>
      <c r="K139" s="186"/>
      <c r="L139" s="36"/>
      <c r="M139" s="187" t="s">
        <v>1</v>
      </c>
      <c r="N139" s="188" t="s">
        <v>42</v>
      </c>
      <c r="O139" s="68"/>
      <c r="P139" s="189">
        <f t="shared" si="1"/>
        <v>0</v>
      </c>
      <c r="Q139" s="189">
        <v>0</v>
      </c>
      <c r="R139" s="189">
        <f t="shared" si="2"/>
        <v>0</v>
      </c>
      <c r="S139" s="189">
        <v>0.01213</v>
      </c>
      <c r="T139" s="190">
        <f t="shared" si="3"/>
        <v>2.1069809999999998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1" t="s">
        <v>162</v>
      </c>
      <c r="AT139" s="191" t="s">
        <v>118</v>
      </c>
      <c r="AU139" s="191" t="s">
        <v>84</v>
      </c>
      <c r="AY139" s="14" t="s">
        <v>115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4" t="s">
        <v>82</v>
      </c>
      <c r="BK139" s="192">
        <f t="shared" si="9"/>
        <v>0</v>
      </c>
      <c r="BL139" s="14" t="s">
        <v>162</v>
      </c>
      <c r="BM139" s="191" t="s">
        <v>177</v>
      </c>
    </row>
    <row r="140" spans="1:65" s="2" customFormat="1" ht="21.75" customHeight="1">
      <c r="A140" s="31"/>
      <c r="B140" s="32"/>
      <c r="C140" s="179" t="s">
        <v>178</v>
      </c>
      <c r="D140" s="179" t="s">
        <v>118</v>
      </c>
      <c r="E140" s="180" t="s">
        <v>179</v>
      </c>
      <c r="F140" s="181" t="s">
        <v>180</v>
      </c>
      <c r="G140" s="182" t="s">
        <v>126</v>
      </c>
      <c r="H140" s="183">
        <v>12.96</v>
      </c>
      <c r="I140" s="184"/>
      <c r="J140" s="185">
        <f t="shared" si="0"/>
        <v>0</v>
      </c>
      <c r="K140" s="186"/>
      <c r="L140" s="36"/>
      <c r="M140" s="187" t="s">
        <v>1</v>
      </c>
      <c r="N140" s="188" t="s">
        <v>42</v>
      </c>
      <c r="O140" s="68"/>
      <c r="P140" s="189">
        <f t="shared" si="1"/>
        <v>0</v>
      </c>
      <c r="Q140" s="189">
        <v>0.00299</v>
      </c>
      <c r="R140" s="189">
        <f t="shared" si="2"/>
        <v>0.038750400000000004</v>
      </c>
      <c r="S140" s="189">
        <v>0</v>
      </c>
      <c r="T140" s="190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1" t="s">
        <v>122</v>
      </c>
      <c r="AT140" s="191" t="s">
        <v>118</v>
      </c>
      <c r="AU140" s="191" t="s">
        <v>84</v>
      </c>
      <c r="AY140" s="14" t="s">
        <v>115</v>
      </c>
      <c r="BE140" s="192">
        <f t="shared" si="4"/>
        <v>0</v>
      </c>
      <c r="BF140" s="192">
        <f t="shared" si="5"/>
        <v>0</v>
      </c>
      <c r="BG140" s="192">
        <f t="shared" si="6"/>
        <v>0</v>
      </c>
      <c r="BH140" s="192">
        <f t="shared" si="7"/>
        <v>0</v>
      </c>
      <c r="BI140" s="192">
        <f t="shared" si="8"/>
        <v>0</v>
      </c>
      <c r="BJ140" s="14" t="s">
        <v>82</v>
      </c>
      <c r="BK140" s="192">
        <f t="shared" si="9"/>
        <v>0</v>
      </c>
      <c r="BL140" s="14" t="s">
        <v>122</v>
      </c>
      <c r="BM140" s="191" t="s">
        <v>181</v>
      </c>
    </row>
    <row r="141" spans="1:65" s="2" customFormat="1" ht="16.5" customHeight="1">
      <c r="A141" s="31"/>
      <c r="B141" s="32"/>
      <c r="C141" s="179" t="s">
        <v>182</v>
      </c>
      <c r="D141" s="179" t="s">
        <v>118</v>
      </c>
      <c r="E141" s="180" t="s">
        <v>183</v>
      </c>
      <c r="F141" s="181" t="s">
        <v>184</v>
      </c>
      <c r="G141" s="182" t="s">
        <v>167</v>
      </c>
      <c r="H141" s="183">
        <v>25</v>
      </c>
      <c r="I141" s="184"/>
      <c r="J141" s="185">
        <f t="shared" si="0"/>
        <v>0</v>
      </c>
      <c r="K141" s="186"/>
      <c r="L141" s="36"/>
      <c r="M141" s="187" t="s">
        <v>1</v>
      </c>
      <c r="N141" s="188" t="s">
        <v>42</v>
      </c>
      <c r="O141" s="68"/>
      <c r="P141" s="189">
        <f t="shared" si="1"/>
        <v>0</v>
      </c>
      <c r="Q141" s="189">
        <v>0</v>
      </c>
      <c r="R141" s="189">
        <f t="shared" si="2"/>
        <v>0</v>
      </c>
      <c r="S141" s="189">
        <v>0</v>
      </c>
      <c r="T141" s="190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1" t="s">
        <v>162</v>
      </c>
      <c r="AT141" s="191" t="s">
        <v>118</v>
      </c>
      <c r="AU141" s="191" t="s">
        <v>84</v>
      </c>
      <c r="AY141" s="14" t="s">
        <v>115</v>
      </c>
      <c r="BE141" s="192">
        <f t="shared" si="4"/>
        <v>0</v>
      </c>
      <c r="BF141" s="192">
        <f t="shared" si="5"/>
        <v>0</v>
      </c>
      <c r="BG141" s="192">
        <f t="shared" si="6"/>
        <v>0</v>
      </c>
      <c r="BH141" s="192">
        <f t="shared" si="7"/>
        <v>0</v>
      </c>
      <c r="BI141" s="192">
        <f t="shared" si="8"/>
        <v>0</v>
      </c>
      <c r="BJ141" s="14" t="s">
        <v>82</v>
      </c>
      <c r="BK141" s="192">
        <f t="shared" si="9"/>
        <v>0</v>
      </c>
      <c r="BL141" s="14" t="s">
        <v>162</v>
      </c>
      <c r="BM141" s="191" t="s">
        <v>185</v>
      </c>
    </row>
    <row r="142" spans="1:65" s="2" customFormat="1" ht="16.5" customHeight="1">
      <c r="A142" s="31"/>
      <c r="B142" s="32"/>
      <c r="C142" s="193" t="s">
        <v>8</v>
      </c>
      <c r="D142" s="193" t="s">
        <v>186</v>
      </c>
      <c r="E142" s="194" t="s">
        <v>187</v>
      </c>
      <c r="F142" s="195" t="s">
        <v>188</v>
      </c>
      <c r="G142" s="196" t="s">
        <v>167</v>
      </c>
      <c r="H142" s="197">
        <v>25</v>
      </c>
      <c r="I142" s="198"/>
      <c r="J142" s="199">
        <f t="shared" si="0"/>
        <v>0</v>
      </c>
      <c r="K142" s="200"/>
      <c r="L142" s="201"/>
      <c r="M142" s="202" t="s">
        <v>1</v>
      </c>
      <c r="N142" s="203" t="s">
        <v>42</v>
      </c>
      <c r="O142" s="68"/>
      <c r="P142" s="189">
        <f t="shared" si="1"/>
        <v>0</v>
      </c>
      <c r="Q142" s="189">
        <v>0.00094</v>
      </c>
      <c r="R142" s="189">
        <f t="shared" si="2"/>
        <v>0.0235</v>
      </c>
      <c r="S142" s="189">
        <v>0</v>
      </c>
      <c r="T142" s="190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1" t="s">
        <v>189</v>
      </c>
      <c r="AT142" s="191" t="s">
        <v>186</v>
      </c>
      <c r="AU142" s="191" t="s">
        <v>84</v>
      </c>
      <c r="AY142" s="14" t="s">
        <v>115</v>
      </c>
      <c r="BE142" s="192">
        <f t="shared" si="4"/>
        <v>0</v>
      </c>
      <c r="BF142" s="192">
        <f t="shared" si="5"/>
        <v>0</v>
      </c>
      <c r="BG142" s="192">
        <f t="shared" si="6"/>
        <v>0</v>
      </c>
      <c r="BH142" s="192">
        <f t="shared" si="7"/>
        <v>0</v>
      </c>
      <c r="BI142" s="192">
        <f t="shared" si="8"/>
        <v>0</v>
      </c>
      <c r="BJ142" s="14" t="s">
        <v>82</v>
      </c>
      <c r="BK142" s="192">
        <f t="shared" si="9"/>
        <v>0</v>
      </c>
      <c r="BL142" s="14" t="s">
        <v>162</v>
      </c>
      <c r="BM142" s="191" t="s">
        <v>190</v>
      </c>
    </row>
    <row r="143" spans="1:65" s="2" customFormat="1" ht="21.75" customHeight="1">
      <c r="A143" s="31"/>
      <c r="B143" s="32"/>
      <c r="C143" s="179" t="s">
        <v>162</v>
      </c>
      <c r="D143" s="179" t="s">
        <v>118</v>
      </c>
      <c r="E143" s="180" t="s">
        <v>191</v>
      </c>
      <c r="F143" s="181" t="s">
        <v>192</v>
      </c>
      <c r="G143" s="182" t="s">
        <v>172</v>
      </c>
      <c r="H143" s="183">
        <v>88.6</v>
      </c>
      <c r="I143" s="184"/>
      <c r="J143" s="185">
        <f t="shared" si="0"/>
        <v>0</v>
      </c>
      <c r="K143" s="186"/>
      <c r="L143" s="36"/>
      <c r="M143" s="187" t="s">
        <v>1</v>
      </c>
      <c r="N143" s="188" t="s">
        <v>42</v>
      </c>
      <c r="O143" s="68"/>
      <c r="P143" s="189">
        <f t="shared" si="1"/>
        <v>0</v>
      </c>
      <c r="Q143" s="189">
        <v>0.00639</v>
      </c>
      <c r="R143" s="189">
        <f t="shared" si="2"/>
        <v>0.5661539999999999</v>
      </c>
      <c r="S143" s="189">
        <v>0</v>
      </c>
      <c r="T143" s="190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1" t="s">
        <v>162</v>
      </c>
      <c r="AT143" s="191" t="s">
        <v>118</v>
      </c>
      <c r="AU143" s="191" t="s">
        <v>84</v>
      </c>
      <c r="AY143" s="14" t="s">
        <v>115</v>
      </c>
      <c r="BE143" s="192">
        <f t="shared" si="4"/>
        <v>0</v>
      </c>
      <c r="BF143" s="192">
        <f t="shared" si="5"/>
        <v>0</v>
      </c>
      <c r="BG143" s="192">
        <f t="shared" si="6"/>
        <v>0</v>
      </c>
      <c r="BH143" s="192">
        <f t="shared" si="7"/>
        <v>0</v>
      </c>
      <c r="BI143" s="192">
        <f t="shared" si="8"/>
        <v>0</v>
      </c>
      <c r="BJ143" s="14" t="s">
        <v>82</v>
      </c>
      <c r="BK143" s="192">
        <f t="shared" si="9"/>
        <v>0</v>
      </c>
      <c r="BL143" s="14" t="s">
        <v>162</v>
      </c>
      <c r="BM143" s="191" t="s">
        <v>193</v>
      </c>
    </row>
    <row r="144" spans="1:65" s="2" customFormat="1" ht="33" customHeight="1">
      <c r="A144" s="31"/>
      <c r="B144" s="32"/>
      <c r="C144" s="179" t="s">
        <v>194</v>
      </c>
      <c r="D144" s="179" t="s">
        <v>118</v>
      </c>
      <c r="E144" s="180" t="s">
        <v>195</v>
      </c>
      <c r="F144" s="181" t="s">
        <v>196</v>
      </c>
      <c r="G144" s="182" t="s">
        <v>167</v>
      </c>
      <c r="H144" s="183">
        <v>13</v>
      </c>
      <c r="I144" s="184"/>
      <c r="J144" s="185">
        <f t="shared" si="0"/>
        <v>0</v>
      </c>
      <c r="K144" s="186"/>
      <c r="L144" s="36"/>
      <c r="M144" s="187" t="s">
        <v>1</v>
      </c>
      <c r="N144" s="188" t="s">
        <v>42</v>
      </c>
      <c r="O144" s="68"/>
      <c r="P144" s="189">
        <f t="shared" si="1"/>
        <v>0</v>
      </c>
      <c r="Q144" s="189">
        <v>0.00035</v>
      </c>
      <c r="R144" s="189">
        <f t="shared" si="2"/>
        <v>0.00455</v>
      </c>
      <c r="S144" s="189">
        <v>0</v>
      </c>
      <c r="T144" s="190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1" t="s">
        <v>162</v>
      </c>
      <c r="AT144" s="191" t="s">
        <v>118</v>
      </c>
      <c r="AU144" s="191" t="s">
        <v>84</v>
      </c>
      <c r="AY144" s="14" t="s">
        <v>115</v>
      </c>
      <c r="BE144" s="192">
        <f t="shared" si="4"/>
        <v>0</v>
      </c>
      <c r="BF144" s="192">
        <f t="shared" si="5"/>
        <v>0</v>
      </c>
      <c r="BG144" s="192">
        <f t="shared" si="6"/>
        <v>0</v>
      </c>
      <c r="BH144" s="192">
        <f t="shared" si="7"/>
        <v>0</v>
      </c>
      <c r="BI144" s="192">
        <f t="shared" si="8"/>
        <v>0</v>
      </c>
      <c r="BJ144" s="14" t="s">
        <v>82</v>
      </c>
      <c r="BK144" s="192">
        <f t="shared" si="9"/>
        <v>0</v>
      </c>
      <c r="BL144" s="14" t="s">
        <v>162</v>
      </c>
      <c r="BM144" s="191" t="s">
        <v>197</v>
      </c>
    </row>
    <row r="145" spans="2:63" s="12" customFormat="1" ht="22.9" customHeight="1">
      <c r="B145" s="163"/>
      <c r="C145" s="164"/>
      <c r="D145" s="165" t="s">
        <v>76</v>
      </c>
      <c r="E145" s="177" t="s">
        <v>198</v>
      </c>
      <c r="F145" s="177" t="s">
        <v>199</v>
      </c>
      <c r="G145" s="164"/>
      <c r="H145" s="164"/>
      <c r="I145" s="167"/>
      <c r="J145" s="178">
        <f>BK145</f>
        <v>0</v>
      </c>
      <c r="K145" s="164"/>
      <c r="L145" s="169"/>
      <c r="M145" s="170"/>
      <c r="N145" s="171"/>
      <c r="O145" s="171"/>
      <c r="P145" s="172">
        <f>SUM(P146:P151)</f>
        <v>0</v>
      </c>
      <c r="Q145" s="171"/>
      <c r="R145" s="172">
        <f>SUM(R146:R151)</f>
        <v>0.11653949999999998</v>
      </c>
      <c r="S145" s="171"/>
      <c r="T145" s="173">
        <f>SUM(T146:T151)</f>
        <v>0</v>
      </c>
      <c r="AR145" s="174" t="s">
        <v>84</v>
      </c>
      <c r="AT145" s="175" t="s">
        <v>76</v>
      </c>
      <c r="AU145" s="175" t="s">
        <v>82</v>
      </c>
      <c r="AY145" s="174" t="s">
        <v>115</v>
      </c>
      <c r="BK145" s="176">
        <f>SUM(BK146:BK151)</f>
        <v>0</v>
      </c>
    </row>
    <row r="146" spans="1:65" s="2" customFormat="1" ht="21.75" customHeight="1">
      <c r="A146" s="31"/>
      <c r="B146" s="32"/>
      <c r="C146" s="179" t="s">
        <v>200</v>
      </c>
      <c r="D146" s="179" t="s">
        <v>118</v>
      </c>
      <c r="E146" s="180" t="s">
        <v>201</v>
      </c>
      <c r="F146" s="181" t="s">
        <v>202</v>
      </c>
      <c r="G146" s="182" t="s">
        <v>126</v>
      </c>
      <c r="H146" s="183">
        <v>211.89</v>
      </c>
      <c r="I146" s="184"/>
      <c r="J146" s="185">
        <f aca="true" t="shared" si="10" ref="J146:J151">ROUND(I146*H146,2)</f>
        <v>0</v>
      </c>
      <c r="K146" s="186"/>
      <c r="L146" s="36"/>
      <c r="M146" s="187" t="s">
        <v>1</v>
      </c>
      <c r="N146" s="188" t="s">
        <v>42</v>
      </c>
      <c r="O146" s="68"/>
      <c r="P146" s="189">
        <f aca="true" t="shared" si="11" ref="P146:P151">O146*H146</f>
        <v>0</v>
      </c>
      <c r="Q146" s="189">
        <v>7E-05</v>
      </c>
      <c r="R146" s="189">
        <f aca="true" t="shared" si="12" ref="R146:R151">Q146*H146</f>
        <v>0.014832299999999998</v>
      </c>
      <c r="S146" s="189">
        <v>0</v>
      </c>
      <c r="T146" s="190">
        <f aca="true" t="shared" si="13" ref="T146:T151"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1" t="s">
        <v>162</v>
      </c>
      <c r="AT146" s="191" t="s">
        <v>118</v>
      </c>
      <c r="AU146" s="191" t="s">
        <v>84</v>
      </c>
      <c r="AY146" s="14" t="s">
        <v>115</v>
      </c>
      <c r="BE146" s="192">
        <f aca="true" t="shared" si="14" ref="BE146:BE151">IF(N146="základní",J146,0)</f>
        <v>0</v>
      </c>
      <c r="BF146" s="192">
        <f aca="true" t="shared" si="15" ref="BF146:BF151">IF(N146="snížená",J146,0)</f>
        <v>0</v>
      </c>
      <c r="BG146" s="192">
        <f aca="true" t="shared" si="16" ref="BG146:BG151">IF(N146="zákl. přenesená",J146,0)</f>
        <v>0</v>
      </c>
      <c r="BH146" s="192">
        <f aca="true" t="shared" si="17" ref="BH146:BH151">IF(N146="sníž. přenesená",J146,0)</f>
        <v>0</v>
      </c>
      <c r="BI146" s="192">
        <f aca="true" t="shared" si="18" ref="BI146:BI151">IF(N146="nulová",J146,0)</f>
        <v>0</v>
      </c>
      <c r="BJ146" s="14" t="s">
        <v>82</v>
      </c>
      <c r="BK146" s="192">
        <f aca="true" t="shared" si="19" ref="BK146:BK151">ROUND(I146*H146,2)</f>
        <v>0</v>
      </c>
      <c r="BL146" s="14" t="s">
        <v>162</v>
      </c>
      <c r="BM146" s="191" t="s">
        <v>203</v>
      </c>
    </row>
    <row r="147" spans="1:65" s="2" customFormat="1" ht="33" customHeight="1">
      <c r="A147" s="31"/>
      <c r="B147" s="32"/>
      <c r="C147" s="179" t="s">
        <v>204</v>
      </c>
      <c r="D147" s="179" t="s">
        <v>118</v>
      </c>
      <c r="E147" s="180" t="s">
        <v>205</v>
      </c>
      <c r="F147" s="181" t="s">
        <v>206</v>
      </c>
      <c r="G147" s="182" t="s">
        <v>126</v>
      </c>
      <c r="H147" s="183">
        <v>211.89</v>
      </c>
      <c r="I147" s="184"/>
      <c r="J147" s="185">
        <f t="shared" si="10"/>
        <v>0</v>
      </c>
      <c r="K147" s="186"/>
      <c r="L147" s="36"/>
      <c r="M147" s="187" t="s">
        <v>1</v>
      </c>
      <c r="N147" s="188" t="s">
        <v>42</v>
      </c>
      <c r="O147" s="68"/>
      <c r="P147" s="189">
        <f t="shared" si="11"/>
        <v>0</v>
      </c>
      <c r="Q147" s="189">
        <v>8E-05</v>
      </c>
      <c r="R147" s="189">
        <f t="shared" si="12"/>
        <v>0.0169512</v>
      </c>
      <c r="S147" s="189">
        <v>0</v>
      </c>
      <c r="T147" s="190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1" t="s">
        <v>162</v>
      </c>
      <c r="AT147" s="191" t="s">
        <v>118</v>
      </c>
      <c r="AU147" s="191" t="s">
        <v>84</v>
      </c>
      <c r="AY147" s="14" t="s">
        <v>115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4" t="s">
        <v>82</v>
      </c>
      <c r="BK147" s="192">
        <f t="shared" si="19"/>
        <v>0</v>
      </c>
      <c r="BL147" s="14" t="s">
        <v>162</v>
      </c>
      <c r="BM147" s="191" t="s">
        <v>207</v>
      </c>
    </row>
    <row r="148" spans="1:65" s="2" customFormat="1" ht="21.75" customHeight="1">
      <c r="A148" s="31"/>
      <c r="B148" s="32"/>
      <c r="C148" s="179" t="s">
        <v>208</v>
      </c>
      <c r="D148" s="179" t="s">
        <v>118</v>
      </c>
      <c r="E148" s="180" t="s">
        <v>209</v>
      </c>
      <c r="F148" s="181" t="s">
        <v>210</v>
      </c>
      <c r="G148" s="182" t="s">
        <v>126</v>
      </c>
      <c r="H148" s="183">
        <v>211.89</v>
      </c>
      <c r="I148" s="184"/>
      <c r="J148" s="185">
        <f t="shared" si="10"/>
        <v>0</v>
      </c>
      <c r="K148" s="186"/>
      <c r="L148" s="36"/>
      <c r="M148" s="187" t="s">
        <v>1</v>
      </c>
      <c r="N148" s="188" t="s">
        <v>42</v>
      </c>
      <c r="O148" s="68"/>
      <c r="P148" s="189">
        <f t="shared" si="11"/>
        <v>0</v>
      </c>
      <c r="Q148" s="189">
        <v>0</v>
      </c>
      <c r="R148" s="189">
        <f t="shared" si="12"/>
        <v>0</v>
      </c>
      <c r="S148" s="189">
        <v>0</v>
      </c>
      <c r="T148" s="190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1" t="s">
        <v>162</v>
      </c>
      <c r="AT148" s="191" t="s">
        <v>118</v>
      </c>
      <c r="AU148" s="191" t="s">
        <v>84</v>
      </c>
      <c r="AY148" s="14" t="s">
        <v>115</v>
      </c>
      <c r="BE148" s="192">
        <f t="shared" si="14"/>
        <v>0</v>
      </c>
      <c r="BF148" s="192">
        <f t="shared" si="15"/>
        <v>0</v>
      </c>
      <c r="BG148" s="192">
        <f t="shared" si="16"/>
        <v>0</v>
      </c>
      <c r="BH148" s="192">
        <f t="shared" si="17"/>
        <v>0</v>
      </c>
      <c r="BI148" s="192">
        <f t="shared" si="18"/>
        <v>0</v>
      </c>
      <c r="BJ148" s="14" t="s">
        <v>82</v>
      </c>
      <c r="BK148" s="192">
        <f t="shared" si="19"/>
        <v>0</v>
      </c>
      <c r="BL148" s="14" t="s">
        <v>162</v>
      </c>
      <c r="BM148" s="191" t="s">
        <v>211</v>
      </c>
    </row>
    <row r="149" spans="1:65" s="2" customFormat="1" ht="21.75" customHeight="1">
      <c r="A149" s="31"/>
      <c r="B149" s="32"/>
      <c r="C149" s="179" t="s">
        <v>7</v>
      </c>
      <c r="D149" s="179" t="s">
        <v>118</v>
      </c>
      <c r="E149" s="180" t="s">
        <v>212</v>
      </c>
      <c r="F149" s="181" t="s">
        <v>213</v>
      </c>
      <c r="G149" s="182" t="s">
        <v>126</v>
      </c>
      <c r="H149" s="183">
        <v>211.89</v>
      </c>
      <c r="I149" s="184"/>
      <c r="J149" s="185">
        <f t="shared" si="10"/>
        <v>0</v>
      </c>
      <c r="K149" s="186"/>
      <c r="L149" s="36"/>
      <c r="M149" s="187" t="s">
        <v>1</v>
      </c>
      <c r="N149" s="188" t="s">
        <v>42</v>
      </c>
      <c r="O149" s="68"/>
      <c r="P149" s="189">
        <f t="shared" si="11"/>
        <v>0</v>
      </c>
      <c r="Q149" s="189">
        <v>0.00014</v>
      </c>
      <c r="R149" s="189">
        <f t="shared" si="12"/>
        <v>0.029664599999999996</v>
      </c>
      <c r="S149" s="189">
        <v>0</v>
      </c>
      <c r="T149" s="190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1" t="s">
        <v>162</v>
      </c>
      <c r="AT149" s="191" t="s">
        <v>118</v>
      </c>
      <c r="AU149" s="191" t="s">
        <v>84</v>
      </c>
      <c r="AY149" s="14" t="s">
        <v>115</v>
      </c>
      <c r="BE149" s="192">
        <f t="shared" si="14"/>
        <v>0</v>
      </c>
      <c r="BF149" s="192">
        <f t="shared" si="15"/>
        <v>0</v>
      </c>
      <c r="BG149" s="192">
        <f t="shared" si="16"/>
        <v>0</v>
      </c>
      <c r="BH149" s="192">
        <f t="shared" si="17"/>
        <v>0</v>
      </c>
      <c r="BI149" s="192">
        <f t="shared" si="18"/>
        <v>0</v>
      </c>
      <c r="BJ149" s="14" t="s">
        <v>82</v>
      </c>
      <c r="BK149" s="192">
        <f t="shared" si="19"/>
        <v>0</v>
      </c>
      <c r="BL149" s="14" t="s">
        <v>162</v>
      </c>
      <c r="BM149" s="191" t="s">
        <v>214</v>
      </c>
    </row>
    <row r="150" spans="1:65" s="2" customFormat="1" ht="21.75" customHeight="1">
      <c r="A150" s="31"/>
      <c r="B150" s="32"/>
      <c r="C150" s="179" t="s">
        <v>215</v>
      </c>
      <c r="D150" s="179" t="s">
        <v>118</v>
      </c>
      <c r="E150" s="180" t="s">
        <v>216</v>
      </c>
      <c r="F150" s="181" t="s">
        <v>217</v>
      </c>
      <c r="G150" s="182" t="s">
        <v>126</v>
      </c>
      <c r="H150" s="183">
        <v>211.89</v>
      </c>
      <c r="I150" s="184"/>
      <c r="J150" s="185">
        <f t="shared" si="10"/>
        <v>0</v>
      </c>
      <c r="K150" s="186"/>
      <c r="L150" s="36"/>
      <c r="M150" s="187" t="s">
        <v>1</v>
      </c>
      <c r="N150" s="188" t="s">
        <v>42</v>
      </c>
      <c r="O150" s="68"/>
      <c r="P150" s="189">
        <f t="shared" si="11"/>
        <v>0</v>
      </c>
      <c r="Q150" s="189">
        <v>0.00013</v>
      </c>
      <c r="R150" s="189">
        <f t="shared" si="12"/>
        <v>0.027545699999999996</v>
      </c>
      <c r="S150" s="189">
        <v>0</v>
      </c>
      <c r="T150" s="190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1" t="s">
        <v>162</v>
      </c>
      <c r="AT150" s="191" t="s">
        <v>118</v>
      </c>
      <c r="AU150" s="191" t="s">
        <v>84</v>
      </c>
      <c r="AY150" s="14" t="s">
        <v>115</v>
      </c>
      <c r="BE150" s="192">
        <f t="shared" si="14"/>
        <v>0</v>
      </c>
      <c r="BF150" s="192">
        <f t="shared" si="15"/>
        <v>0</v>
      </c>
      <c r="BG150" s="192">
        <f t="shared" si="16"/>
        <v>0</v>
      </c>
      <c r="BH150" s="192">
        <f t="shared" si="17"/>
        <v>0</v>
      </c>
      <c r="BI150" s="192">
        <f t="shared" si="18"/>
        <v>0</v>
      </c>
      <c r="BJ150" s="14" t="s">
        <v>82</v>
      </c>
      <c r="BK150" s="192">
        <f t="shared" si="19"/>
        <v>0</v>
      </c>
      <c r="BL150" s="14" t="s">
        <v>162</v>
      </c>
      <c r="BM150" s="191" t="s">
        <v>218</v>
      </c>
    </row>
    <row r="151" spans="1:65" s="2" customFormat="1" ht="21.75" customHeight="1">
      <c r="A151" s="31"/>
      <c r="B151" s="32"/>
      <c r="C151" s="179" t="s">
        <v>219</v>
      </c>
      <c r="D151" s="179" t="s">
        <v>118</v>
      </c>
      <c r="E151" s="180" t="s">
        <v>220</v>
      </c>
      <c r="F151" s="181" t="s">
        <v>221</v>
      </c>
      <c r="G151" s="182" t="s">
        <v>126</v>
      </c>
      <c r="H151" s="183">
        <v>211.89</v>
      </c>
      <c r="I151" s="184"/>
      <c r="J151" s="185">
        <f t="shared" si="10"/>
        <v>0</v>
      </c>
      <c r="K151" s="186"/>
      <c r="L151" s="36"/>
      <c r="M151" s="187" t="s">
        <v>1</v>
      </c>
      <c r="N151" s="188" t="s">
        <v>42</v>
      </c>
      <c r="O151" s="68"/>
      <c r="P151" s="189">
        <f t="shared" si="11"/>
        <v>0</v>
      </c>
      <c r="Q151" s="189">
        <v>0.00013</v>
      </c>
      <c r="R151" s="189">
        <f t="shared" si="12"/>
        <v>0.027545699999999996</v>
      </c>
      <c r="S151" s="189">
        <v>0</v>
      </c>
      <c r="T151" s="190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1" t="s">
        <v>162</v>
      </c>
      <c r="AT151" s="191" t="s">
        <v>118</v>
      </c>
      <c r="AU151" s="191" t="s">
        <v>84</v>
      </c>
      <c r="AY151" s="14" t="s">
        <v>115</v>
      </c>
      <c r="BE151" s="192">
        <f t="shared" si="14"/>
        <v>0</v>
      </c>
      <c r="BF151" s="192">
        <f t="shared" si="15"/>
        <v>0</v>
      </c>
      <c r="BG151" s="192">
        <f t="shared" si="16"/>
        <v>0</v>
      </c>
      <c r="BH151" s="192">
        <f t="shared" si="17"/>
        <v>0</v>
      </c>
      <c r="BI151" s="192">
        <f t="shared" si="18"/>
        <v>0</v>
      </c>
      <c r="BJ151" s="14" t="s">
        <v>82</v>
      </c>
      <c r="BK151" s="192">
        <f t="shared" si="19"/>
        <v>0</v>
      </c>
      <c r="BL151" s="14" t="s">
        <v>162</v>
      </c>
      <c r="BM151" s="191" t="s">
        <v>222</v>
      </c>
    </row>
    <row r="152" spans="2:63" s="12" customFormat="1" ht="25.9" customHeight="1">
      <c r="B152" s="163"/>
      <c r="C152" s="164"/>
      <c r="D152" s="165" t="s">
        <v>76</v>
      </c>
      <c r="E152" s="166" t="s">
        <v>223</v>
      </c>
      <c r="F152" s="166" t="s">
        <v>224</v>
      </c>
      <c r="G152" s="164"/>
      <c r="H152" s="164"/>
      <c r="I152" s="167"/>
      <c r="J152" s="168">
        <f>BK152</f>
        <v>0</v>
      </c>
      <c r="K152" s="164"/>
      <c r="L152" s="169"/>
      <c r="M152" s="170"/>
      <c r="N152" s="171"/>
      <c r="O152" s="171"/>
      <c r="P152" s="172">
        <f>P153</f>
        <v>0</v>
      </c>
      <c r="Q152" s="171"/>
      <c r="R152" s="172">
        <f>R153</f>
        <v>0</v>
      </c>
      <c r="S152" s="171"/>
      <c r="T152" s="173">
        <f>T153</f>
        <v>0</v>
      </c>
      <c r="AR152" s="174" t="s">
        <v>138</v>
      </c>
      <c r="AT152" s="175" t="s">
        <v>76</v>
      </c>
      <c r="AU152" s="175" t="s">
        <v>77</v>
      </c>
      <c r="AY152" s="174" t="s">
        <v>115</v>
      </c>
      <c r="BK152" s="176">
        <f>BK153</f>
        <v>0</v>
      </c>
    </row>
    <row r="153" spans="2:63" s="12" customFormat="1" ht="22.9" customHeight="1">
      <c r="B153" s="163"/>
      <c r="C153" s="164"/>
      <c r="D153" s="165" t="s">
        <v>76</v>
      </c>
      <c r="E153" s="177" t="s">
        <v>225</v>
      </c>
      <c r="F153" s="177" t="s">
        <v>226</v>
      </c>
      <c r="G153" s="164"/>
      <c r="H153" s="164"/>
      <c r="I153" s="167"/>
      <c r="J153" s="178">
        <f>BK153</f>
        <v>0</v>
      </c>
      <c r="K153" s="164"/>
      <c r="L153" s="169"/>
      <c r="M153" s="170"/>
      <c r="N153" s="171"/>
      <c r="O153" s="171"/>
      <c r="P153" s="172">
        <f>SUM(P154:P155)</f>
        <v>0</v>
      </c>
      <c r="Q153" s="171"/>
      <c r="R153" s="172">
        <f>SUM(R154:R155)</f>
        <v>0</v>
      </c>
      <c r="S153" s="171"/>
      <c r="T153" s="173">
        <f>SUM(T154:T155)</f>
        <v>0</v>
      </c>
      <c r="AR153" s="174" t="s">
        <v>138</v>
      </c>
      <c r="AT153" s="175" t="s">
        <v>76</v>
      </c>
      <c r="AU153" s="175" t="s">
        <v>82</v>
      </c>
      <c r="AY153" s="174" t="s">
        <v>115</v>
      </c>
      <c r="BK153" s="176">
        <f>SUM(BK154:BK155)</f>
        <v>0</v>
      </c>
    </row>
    <row r="154" spans="1:65" s="2" customFormat="1" ht="16.5" customHeight="1">
      <c r="A154" s="31"/>
      <c r="B154" s="32"/>
      <c r="C154" s="179" t="s">
        <v>227</v>
      </c>
      <c r="D154" s="179" t="s">
        <v>118</v>
      </c>
      <c r="E154" s="180" t="s">
        <v>228</v>
      </c>
      <c r="F154" s="181" t="s">
        <v>229</v>
      </c>
      <c r="G154" s="182" t="s">
        <v>230</v>
      </c>
      <c r="H154" s="183">
        <v>1</v>
      </c>
      <c r="I154" s="184"/>
      <c r="J154" s="185">
        <f>ROUND(I154*H154,2)</f>
        <v>0</v>
      </c>
      <c r="K154" s="186"/>
      <c r="L154" s="36"/>
      <c r="M154" s="187" t="s">
        <v>1</v>
      </c>
      <c r="N154" s="188" t="s">
        <v>42</v>
      </c>
      <c r="O154" s="68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1" t="s">
        <v>231</v>
      </c>
      <c r="AT154" s="191" t="s">
        <v>118</v>
      </c>
      <c r="AU154" s="191" t="s">
        <v>84</v>
      </c>
      <c r="AY154" s="14" t="s">
        <v>115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4" t="s">
        <v>82</v>
      </c>
      <c r="BK154" s="192">
        <f>ROUND(I154*H154,2)</f>
        <v>0</v>
      </c>
      <c r="BL154" s="14" t="s">
        <v>231</v>
      </c>
      <c r="BM154" s="191" t="s">
        <v>232</v>
      </c>
    </row>
    <row r="155" spans="1:65" s="2" customFormat="1" ht="16.5" customHeight="1">
      <c r="A155" s="31"/>
      <c r="B155" s="32"/>
      <c r="C155" s="179" t="s">
        <v>233</v>
      </c>
      <c r="D155" s="179" t="s">
        <v>118</v>
      </c>
      <c r="E155" s="180" t="s">
        <v>234</v>
      </c>
      <c r="F155" s="181" t="s">
        <v>235</v>
      </c>
      <c r="G155" s="182" t="s">
        <v>230</v>
      </c>
      <c r="H155" s="183">
        <v>1</v>
      </c>
      <c r="I155" s="184"/>
      <c r="J155" s="185">
        <f>ROUND(I155*H155,2)</f>
        <v>0</v>
      </c>
      <c r="K155" s="186"/>
      <c r="L155" s="36"/>
      <c r="M155" s="204" t="s">
        <v>1</v>
      </c>
      <c r="N155" s="205" t="s">
        <v>42</v>
      </c>
      <c r="O155" s="206"/>
      <c r="P155" s="207">
        <f>O155*H155</f>
        <v>0</v>
      </c>
      <c r="Q155" s="207">
        <v>0</v>
      </c>
      <c r="R155" s="207">
        <f>Q155*H155</f>
        <v>0</v>
      </c>
      <c r="S155" s="207">
        <v>0</v>
      </c>
      <c r="T155" s="208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1" t="s">
        <v>231</v>
      </c>
      <c r="AT155" s="191" t="s">
        <v>118</v>
      </c>
      <c r="AU155" s="191" t="s">
        <v>84</v>
      </c>
      <c r="AY155" s="14" t="s">
        <v>115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4" t="s">
        <v>82</v>
      </c>
      <c r="BK155" s="192">
        <f>ROUND(I155*H155,2)</f>
        <v>0</v>
      </c>
      <c r="BL155" s="14" t="s">
        <v>231</v>
      </c>
      <c r="BM155" s="191" t="s">
        <v>236</v>
      </c>
    </row>
    <row r="156" spans="1:31" s="2" customFormat="1" ht="6.95" customHeight="1">
      <c r="A156" s="31"/>
      <c r="B156" s="51"/>
      <c r="C156" s="52"/>
      <c r="D156" s="52"/>
      <c r="E156" s="52"/>
      <c r="F156" s="52"/>
      <c r="G156" s="52"/>
      <c r="H156" s="52"/>
      <c r="I156" s="52"/>
      <c r="J156" s="52"/>
      <c r="K156" s="52"/>
      <c r="L156" s="36"/>
      <c r="M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</row>
  </sheetData>
  <sheetProtection algorithmName="SHA-512" hashValue="Owu8kJ1yal0P2i5QdW0nHNa5Us9lX2JKHJD06uamHeVCZATohxrQQC1KgQjdUyxVj3ExsOYT2ufpWDBBBHrUtA==" saltValue="QSrEE3TUVnWvYw10ONaZfIXBjz78VHcTidJJqcrakoeMowS6FnW8K1Yz2xgd5wnA2QhWmXmIYMwSRba90LgdYQ==" spinCount="100000" sheet="1" objects="1" scenarios="1" formatColumns="0" formatRows="0" autoFilter="0"/>
  <autoFilter ref="C120:K155"/>
  <mergeCells count="6">
    <mergeCell ref="L2:V2"/>
    <mergeCell ref="E7:H7"/>
    <mergeCell ref="E16:H16"/>
    <mergeCell ref="E25:H25"/>
    <mergeCell ref="E85:H85"/>
    <mergeCell ref="E113:H113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Bořivoj - Raeder&amp;Falge</dc:creator>
  <cp:keywords/>
  <dc:description/>
  <cp:lastModifiedBy>Pech Jan Bc.</cp:lastModifiedBy>
  <dcterms:created xsi:type="dcterms:W3CDTF">2021-02-15T13:59:33Z</dcterms:created>
  <dcterms:modified xsi:type="dcterms:W3CDTF">2021-05-11T10:48:04Z</dcterms:modified>
  <cp:category/>
  <cp:version/>
  <cp:contentType/>
  <cp:contentStatus/>
</cp:coreProperties>
</file>